
<file path=[Content_Types].xml><?xml version="1.0" encoding="utf-8"?>
<Types xmlns="http://schemas.openxmlformats.org/package/2006/content-types">
  <Default Extension="emf" ContentType="image/x-emf"/>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108"/>
  <workbookPr/>
  <mc:AlternateContent xmlns:mc="http://schemas.openxmlformats.org/markup-compatibility/2006">
    <mc:Choice Requires="x15">
      <x15ac:absPath xmlns:x15ac="http://schemas.microsoft.com/office/spreadsheetml/2010/11/ac" url="/Users/vivianacardozo/Desktop/SG-SST NUTRISERVICES 2022/DOLCE ROMA  2022 - SGSST/1. GESTIÓN GERENCIAL/MATRIZ/"/>
    </mc:Choice>
  </mc:AlternateContent>
  <xr:revisionPtr revIDLastSave="0" documentId="13_ncr:1_{0B254861-CD3F-4E4D-AFBE-5BDF1F1F3E50}" xr6:coauthVersionLast="45" xr6:coauthVersionMax="47" xr10:uidLastSave="{00000000-0000-0000-0000-000000000000}"/>
  <bookViews>
    <workbookView xWindow="0" yWindow="520" windowWidth="25600" windowHeight="14980" xr2:uid="{00000000-000D-0000-FFFF-FFFF00000000}"/>
  </bookViews>
  <sheets>
    <sheet name="VIGENTE" sheetId="1" r:id="rId1"/>
    <sheet name="COVID" sheetId="3" r:id="rId2"/>
    <sheet name="REPORTE ESTANDAR INDICADOR" sheetId="4" r:id="rId3"/>
    <sheet name="ACTUALIZ y EVALUACION " sheetId="2" r:id="rId4"/>
  </sheets>
  <definedNames>
    <definedName name="_xlnm._FilterDatabase" localSheetId="1" hidden="1">COVID!$A$1:$T$1</definedName>
    <definedName name="_xlnm._FilterDatabase" localSheetId="0" hidden="1">VIGENTE!#REF!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8" i="4" l="1"/>
  <c r="E19" i="4"/>
  <c r="E20" i="4"/>
  <c r="E21" i="4"/>
  <c r="E22" i="4"/>
  <c r="P557" i="1" l="1"/>
  <c r="O557" i="1"/>
  <c r="E28" i="4" l="1"/>
  <c r="G28" i="4" s="1"/>
  <c r="E27" i="4"/>
  <c r="G27" i="4" s="1"/>
  <c r="E26" i="4"/>
  <c r="G26" i="4" s="1"/>
  <c r="E25" i="4"/>
  <c r="G25" i="4" s="1"/>
  <c r="E24" i="4"/>
  <c r="G24" i="4" s="1"/>
  <c r="E23" i="4"/>
  <c r="G23" i="4" s="1"/>
  <c r="G22" i="4"/>
  <c r="G21" i="4"/>
  <c r="G20" i="4"/>
  <c r="G19" i="4"/>
  <c r="G18" i="4"/>
  <c r="E17" i="4"/>
  <c r="G17" i="4" s="1"/>
  <c r="D3" i="3"/>
  <c r="D4" i="3"/>
  <c r="D6" i="3"/>
  <c r="D5" i="3"/>
  <c r="D11" i="3"/>
  <c r="D10" i="3"/>
  <c r="D18" i="3"/>
  <c r="D17" i="3"/>
  <c r="D16" i="3"/>
  <c r="D15" i="3"/>
  <c r="D14" i="3"/>
  <c r="D13" i="3"/>
  <c r="D20" i="3"/>
  <c r="D32" i="3"/>
  <c r="D31" i="3"/>
  <c r="D30" i="3"/>
  <c r="D29" i="3"/>
  <c r="D28" i="3"/>
  <c r="D27" i="3"/>
  <c r="D26" i="3"/>
  <c r="D25" i="3"/>
  <c r="D24" i="3"/>
  <c r="D23" i="3"/>
  <c r="D22" i="3"/>
  <c r="D21" i="3"/>
  <c r="D43" i="3"/>
  <c r="D42" i="3"/>
  <c r="D41" i="3"/>
  <c r="D40" i="3"/>
  <c r="D38" i="3"/>
  <c r="D37" i="3"/>
  <c r="D36" i="3"/>
  <c r="D35" i="3"/>
  <c r="D34" i="3"/>
  <c r="D56" i="3"/>
  <c r="D55" i="3"/>
  <c r="D54" i="3"/>
  <c r="D53" i="3"/>
  <c r="D52" i="3"/>
  <c r="D51" i="3"/>
  <c r="D50" i="3"/>
  <c r="D49" i="3"/>
  <c r="D48" i="3"/>
  <c r="D47" i="3"/>
  <c r="D46" i="3"/>
  <c r="D65" i="3"/>
  <c r="D64" i="3"/>
  <c r="D63" i="3"/>
  <c r="D62" i="3"/>
  <c r="D61" i="3"/>
  <c r="D60" i="3"/>
  <c r="D59" i="3"/>
  <c r="D58" i="3"/>
  <c r="D57" i="3"/>
  <c r="D73" i="3"/>
  <c r="D72" i="3"/>
  <c r="D71" i="3"/>
  <c r="D70" i="3"/>
  <c r="D69" i="3"/>
  <c r="D68" i="3"/>
  <c r="D67" i="3"/>
  <c r="D74" i="3"/>
  <c r="D81" i="3"/>
  <c r="D80" i="3"/>
  <c r="D79" i="3"/>
  <c r="D78" i="3"/>
  <c r="D77" i="3"/>
  <c r="D76" i="3"/>
  <c r="D75" i="3"/>
  <c r="D87" i="3"/>
  <c r="D86" i="3"/>
  <c r="D85" i="3"/>
  <c r="D84" i="3"/>
  <c r="D91" i="3"/>
  <c r="D90" i="3"/>
  <c r="D89" i="3"/>
  <c r="D95" i="3"/>
  <c r="D94" i="3"/>
  <c r="D93" i="3"/>
  <c r="D92" i="3"/>
  <c r="D103" i="3"/>
  <c r="D102" i="3"/>
  <c r="D101" i="3"/>
  <c r="D100" i="3"/>
  <c r="D106" i="3"/>
  <c r="D105" i="3"/>
  <c r="D108" i="3"/>
  <c r="D107" i="3"/>
  <c r="D109" i="3"/>
  <c r="D110" i="3"/>
  <c r="D113" i="3"/>
  <c r="D112" i="3"/>
  <c r="D111" i="3"/>
  <c r="D117" i="3"/>
  <c r="D116" i="3"/>
  <c r="D121" i="3"/>
  <c r="D120" i="3"/>
  <c r="D119" i="3"/>
  <c r="D125" i="3"/>
  <c r="D130" i="3"/>
  <c r="D129" i="3"/>
  <c r="D127" i="3"/>
  <c r="D135" i="3"/>
  <c r="D134" i="3"/>
  <c r="D133" i="3"/>
  <c r="D136" i="3"/>
  <c r="D137" i="3"/>
  <c r="D138" i="3"/>
  <c r="D142" i="3"/>
  <c r="D141" i="3"/>
  <c r="D147" i="3"/>
  <c r="D146" i="3"/>
  <c r="D145" i="3"/>
  <c r="D144" i="3"/>
  <c r="D149" i="3"/>
  <c r="D175" i="3"/>
  <c r="D174" i="3"/>
  <c r="D173" i="3"/>
  <c r="D172" i="3"/>
  <c r="D171" i="3"/>
  <c r="D170" i="3"/>
  <c r="D169" i="3"/>
  <c r="D168" i="3"/>
  <c r="D167" i="3"/>
  <c r="D166" i="3"/>
  <c r="D165" i="3"/>
  <c r="D164" i="3"/>
  <c r="D163" i="3"/>
  <c r="D162" i="3"/>
  <c r="D161" i="3"/>
  <c r="D160" i="3"/>
  <c r="D159" i="3"/>
  <c r="D158" i="3"/>
  <c r="D157" i="3"/>
  <c r="D156" i="3"/>
  <c r="D155" i="3"/>
  <c r="D154" i="3"/>
  <c r="D153" i="3"/>
  <c r="D152" i="3"/>
  <c r="D151" i="3"/>
  <c r="D150" i="3"/>
  <c r="D179" i="3"/>
  <c r="D180" i="3"/>
  <c r="D182" i="3"/>
  <c r="D181" i="3"/>
  <c r="D194" i="3"/>
  <c r="D193" i="3"/>
  <c r="D192" i="3"/>
  <c r="D191" i="3"/>
  <c r="D190" i="3"/>
  <c r="D189" i="3"/>
  <c r="D188" i="3"/>
  <c r="D187" i="3"/>
  <c r="D186" i="3"/>
  <c r="D185" i="3"/>
  <c r="D184" i="3"/>
  <c r="D197" i="3"/>
  <c r="D196" i="3"/>
  <c r="D198" i="3"/>
  <c r="D200" i="3"/>
  <c r="D211" i="3"/>
  <c r="D210" i="3"/>
  <c r="D216" i="3"/>
  <c r="D215" i="3"/>
  <c r="D214" i="3"/>
  <c r="J557" i="1"/>
  <c r="H557" i="1"/>
  <c r="E29" i="4" l="1"/>
  <c r="G29" i="4" s="1"/>
  <c r="H558"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PERSONAL</author>
  </authors>
  <commentList>
    <comment ref="I211" authorId="0" shapeId="0" xr:uid="{00000000-0006-0000-0000-000001000000}">
      <text>
        <r>
          <rPr>
            <b/>
            <sz val="9"/>
            <color indexed="81"/>
            <rFont val="Tahoma"/>
            <family val="2"/>
          </rPr>
          <t>PERSONAL:</t>
        </r>
        <r>
          <rPr>
            <sz val="9"/>
            <color indexed="81"/>
            <rFont val="Tahoma"/>
            <family val="2"/>
          </rPr>
          <t xml:space="preserve">
Modificada por la Resolución 361 de 2011, publicada en el Diario Oficial No. 48.005 de 8 de marzo de 2011, 'Por la cual se modifica la Resolución 372 de 2009'.
- Modificada por la Resolución 1738 de 2010, publicada en el Diario Oficial No. 47.828 de 10 de septiembre de 2010, 'Por la cual se suprime el requisito establecido en el parágrafo 2o del artículo 11 de la Resolución 372 de 2009'
- Aclarada por la Resolución 503 de 2009, publicada en el Diario Oficial No. 47.293 de 16 de marzo de 2009, 'Por la cual se aclara la Resolución 372 de 2009 mediante la cual se establecen los elementos que deben contener los Planes de Gestión de Devolución de Productos Posconsumo de Baterías Usadas Plomo Acido y se adoptan otras disposiciones'</t>
        </r>
      </text>
    </comment>
    <comment ref="I215" authorId="0" shapeId="0" xr:uid="{00000000-0006-0000-0000-000002000000}">
      <text>
        <r>
          <rPr>
            <b/>
            <sz val="9"/>
            <color indexed="81"/>
            <rFont val="Tahoma"/>
            <family val="2"/>
          </rPr>
          <t>PERSONAL:</t>
        </r>
        <r>
          <rPr>
            <sz val="9"/>
            <color indexed="81"/>
            <rFont val="Tahoma"/>
            <family val="2"/>
          </rPr>
          <t xml:space="preserve">
Modificada por la Resolución 3123 de 2009, publicada en el Diario Oficial No. 47.459 de 1 de
septiembre de 2009, "Por la cual se modifica la Resolución 990 de 2009"
</t>
        </r>
      </text>
    </comment>
    <comment ref="I226" authorId="0" shapeId="0" xr:uid="{00000000-0006-0000-0000-000003000000}">
      <text>
        <r>
          <rPr>
            <b/>
            <sz val="9"/>
            <color indexed="81"/>
            <rFont val="Tahoma"/>
            <family val="2"/>
          </rPr>
          <t>PERSONAL:</t>
        </r>
        <r>
          <rPr>
            <sz val="9"/>
            <color indexed="81"/>
            <rFont val="Tahoma"/>
            <family val="2"/>
          </rPr>
          <t xml:space="preserve">
Modificada por la Resolución 6427 de 2009, Modificada por la Resolución 2498 de 2018.</t>
        </r>
      </text>
    </comment>
    <comment ref="I284" authorId="0" shapeId="0" xr:uid="{00000000-0006-0000-0000-000004000000}">
      <text>
        <r>
          <rPr>
            <b/>
            <sz val="9"/>
            <color indexed="81"/>
            <rFont val="Tahoma"/>
            <family val="2"/>
          </rPr>
          <t>PERSONAL:</t>
        </r>
        <r>
          <rPr>
            <sz val="9"/>
            <color indexed="81"/>
            <rFont val="Tahoma"/>
            <family val="2"/>
          </rPr>
          <t xml:space="preserve">
 Modificada por la Resolución 447 de 2013, 'por medio de la cual se corrige un error de digitación en la Resolución número 4502 de 2012, “por la cual se reglamenta el procedimiento, requisitos para el otorgamiento y renovación de las licencias de salud ocupacional y se dictan otras disposiciones', publicada en el Diario Oficial No. 48.712 de 22 de febrero de 2013.</t>
        </r>
      </text>
    </comment>
    <comment ref="I290" authorId="0" shapeId="0" xr:uid="{00000000-0006-0000-0000-000005000000}">
      <text>
        <r>
          <rPr>
            <b/>
            <sz val="9"/>
            <color indexed="81"/>
            <rFont val="Tahoma"/>
            <family val="2"/>
          </rPr>
          <t>PERSONAL:</t>
        </r>
        <r>
          <rPr>
            <sz val="9"/>
            <color indexed="81"/>
            <rFont val="Tahoma"/>
            <family val="2"/>
          </rPr>
          <t xml:space="preserve">
Compilado en el Decreto Único Reglamentario 1072 de 2015 del Sector Trabajo</t>
        </r>
      </text>
    </comment>
    <comment ref="I294" authorId="0" shapeId="0" xr:uid="{00000000-0006-0000-0000-000006000000}">
      <text>
        <r>
          <rPr>
            <b/>
            <sz val="9"/>
            <color indexed="81"/>
            <rFont val="Tahoma"/>
            <family val="2"/>
          </rPr>
          <t>PERSONAL:</t>
        </r>
        <r>
          <rPr>
            <sz val="9"/>
            <color indexed="81"/>
            <rFont val="Tahoma"/>
            <family val="2"/>
          </rPr>
          <t xml:space="preserve">
Modificada por la Ley 1780 de 2016, 'por medio de la cual se promueve el empleo y el emprendimiento juvenil, se generan medidas para superar barreras de acceso al mercado de trabajo y se dictan otras disposiciones', publicada en el Diario Oficial No. 49.861 de 2 de mayo de 2016.</t>
        </r>
      </text>
    </comment>
    <comment ref="I295" authorId="0" shapeId="0" xr:uid="{00000000-0006-0000-0000-000007000000}">
      <text>
        <r>
          <rPr>
            <b/>
            <sz val="9"/>
            <color indexed="81"/>
            <rFont val="Tahoma"/>
            <family val="2"/>
          </rPr>
          <t>PERSONAL:</t>
        </r>
        <r>
          <rPr>
            <sz val="9"/>
            <color indexed="81"/>
            <rFont val="Tahoma"/>
            <family val="2"/>
          </rPr>
          <t xml:space="preserve">
 Artículos compilados en el Decreto Único Reglamentario 1074 de 2015, por medio del cual se expide el Decreto Único Reglamentario del Sector Comercio, Industria y Turismo, publicado en el Diario Oficial No. 49.523 de 26 de mayo de 2015. Debe tenerse en cuenta lo dispuesto por el artículo 3.1.1 del mismo Decreto 1074 de 2015.</t>
        </r>
      </text>
    </comment>
    <comment ref="I302" authorId="0" shapeId="0" xr:uid="{00000000-0006-0000-0000-000008000000}">
      <text>
        <r>
          <rPr>
            <b/>
            <sz val="9"/>
            <color indexed="81"/>
            <rFont val="Tahoma"/>
            <family val="2"/>
          </rPr>
          <t>PERSONAL:</t>
        </r>
        <r>
          <rPr>
            <sz val="9"/>
            <color indexed="81"/>
            <rFont val="Tahoma"/>
            <family val="2"/>
          </rPr>
          <t xml:space="preserve">
- Modificada por la Resolución 3709 de 2015, 'por la cual se modifica parcialmente la Resolución número 4506 de 2013 modificada por la Resolución número 2671 de 2014', publicada en el Diario Oficial No. 49.645 de 24 de septiembre de 2015.
- Modificada por la Resolución 2671 de 2014, 'por la cual se modifica la Tabla 1 del artículo 4 de la Resolución número 4506 de 2013', publicada en el Diario Oficial No. 49.201 de 3 de julio de 2014.</t>
        </r>
      </text>
    </comment>
    <comment ref="I303" authorId="0" shapeId="0" xr:uid="{00000000-0006-0000-0000-000009000000}">
      <text>
        <r>
          <rPr>
            <b/>
            <sz val="9"/>
            <color indexed="81"/>
            <rFont val="Tahoma"/>
            <family val="2"/>
          </rPr>
          <t>PERSONAL:</t>
        </r>
        <r>
          <rPr>
            <sz val="9"/>
            <color indexed="81"/>
            <rFont val="Tahoma"/>
            <family val="2"/>
          </rPr>
          <t xml:space="preserve">
NOTAS DE VIGENCIA:
- Modificada por la Resolución 1490 de 2014, 'por la cual se amplía el plazo de entrada en vigencia de la Resolución 1541 de 2013 y se dictan otras disposiciones', publicada en el Diario Oficial No. 49.275 de 15 de septiembre de 2014.
- Modificada por la Resolución 672 de 2014, 'por la cual se modifica parcialmente la Resolución 1541 de 2013', publicada en el Diario Oficial No. 49.150 de 13 de mayo de 2014.</t>
        </r>
      </text>
    </comment>
    <comment ref="I331" authorId="0" shapeId="0" xr:uid="{00000000-0006-0000-0000-00000A000000}">
      <text>
        <r>
          <rPr>
            <b/>
            <sz val="9"/>
            <color indexed="81"/>
            <rFont val="Tahoma"/>
            <family val="2"/>
          </rPr>
          <t>PERSONAL:</t>
        </r>
        <r>
          <rPr>
            <sz val="9"/>
            <color indexed="81"/>
            <rFont val="Tahoma"/>
            <family val="2"/>
          </rPr>
          <t xml:space="preserve">
Artículos compilados en el Decreto Único Reglamentario 1072 de 2015, por medio del cual se expide el Decreto Único Reglamentario del Sector Trabajo, publicado en el Diario Oficial No. 49.523 de 26 de mayo de 2015. Debe tenerse en cuenta lo dispuesto por el artículo 3.1.1 del mismo Decreto 1072 de 2015.</t>
        </r>
      </text>
    </comment>
    <comment ref="I336" authorId="0" shapeId="0" xr:uid="{00000000-0006-0000-0000-00000B000000}">
      <text>
        <r>
          <rPr>
            <b/>
            <sz val="9"/>
            <color indexed="81"/>
            <rFont val="Tahoma"/>
            <family val="2"/>
          </rPr>
          <t>PERSONAL:</t>
        </r>
        <r>
          <rPr>
            <sz val="9"/>
            <color indexed="81"/>
            <rFont val="Tahoma"/>
            <family val="2"/>
          </rPr>
          <t xml:space="preserve">
Modificada por la Resolución 3459 de 2015, 'por la cual se modifica la Resolución 3568 de 2014, modificada por la Resolución 2231 de 2015, en relación con el reporte de la información definitiva sobre deudas aportes patronales no saneados', publicada en el Diario Oficial No. 49.631 de 10 de septiembre de 2015 .
- Modificada por la Resolución 2231 de 2015, 'por la cual se modifica parcialmente la Resolución 3568 de 2014, en relación con la publicación de las deudas de aportes patronales no saneados', publicada en el Diario Oficial No. 49.554 de 25 de junio de 2015.
- Modificada por la Resolución 4906 de 2014, 'por la cual se modifican las Resoluciones números 2464 y 3568 de 2014', publicada en el Diario Oficial No. 49.322 de 1 de noviembre de 2014 .</t>
        </r>
      </text>
    </comment>
  </commentList>
</comments>
</file>

<file path=xl/sharedStrings.xml><?xml version="1.0" encoding="utf-8"?>
<sst xmlns="http://schemas.openxmlformats.org/spreadsheetml/2006/main" count="9234" uniqueCount="3081">
  <si>
    <t>Año 2021</t>
  </si>
  <si>
    <t>Año 2022</t>
  </si>
  <si>
    <t>ENTIDAD EMISORA</t>
  </si>
  <si>
    <t>REQUISITO ESPECIFICO</t>
  </si>
  <si>
    <t>NOMBRE DE LA NORMA</t>
  </si>
  <si>
    <t>FECHA DE EXPEDICION</t>
  </si>
  <si>
    <t>CONSULTA</t>
  </si>
  <si>
    <t>AÑO</t>
  </si>
  <si>
    <t>ARTICULOS APLICABLES</t>
  </si>
  <si>
    <t>APLICA</t>
  </si>
  <si>
    <t>ESTADO</t>
  </si>
  <si>
    <t>CUMPLE</t>
  </si>
  <si>
    <t>SANCION POR INCUMPLIMIENTO</t>
  </si>
  <si>
    <t>EVIDENCIA DE CUMPLIMIENTO Y/O PLAN DE ACCION</t>
  </si>
  <si>
    <t>PROCESO RESPONSABLE</t>
  </si>
  <si>
    <t>FECHA DE INGRESO A PARTIR DE 2021 - ACTUALIZACION DE LA MATRIZ</t>
  </si>
  <si>
    <t>Evaluación de cumplimiento</t>
  </si>
  <si>
    <t>Ministerio de Trabajo</t>
  </si>
  <si>
    <t>Contrato individual de trabajo</t>
  </si>
  <si>
    <t>Codigo Sustantivo de Trabajo</t>
  </si>
  <si>
    <t>http://www.icbf.gov.co/cargues/avance/docs/codigo_sustantivo_trabajo.htm</t>
  </si>
  <si>
    <t>Art. 22 a 27</t>
  </si>
  <si>
    <t>SI</t>
  </si>
  <si>
    <t>Vigente</t>
  </si>
  <si>
    <t>Ninguna, pueden ser verbales y/o escritos</t>
  </si>
  <si>
    <t>Contratos al personal que esta vinculado a la empresa</t>
  </si>
  <si>
    <t>Gerencia</t>
  </si>
  <si>
    <t>Obligaciones de las partes en General</t>
  </si>
  <si>
    <t>Art.  56</t>
  </si>
  <si>
    <t xml:space="preserve">Ley 1562  de  2012 Art. 13 acarreará multa de hasta quinientos (500) salarios mínimos mensuales legales vigentes, graduales de acuerdo a la gravedad de la infracción y previo cumplimiento del debido proceso destinados al Fondo de Riesgos Laborales. En caso de reincidencia en tales conductas o por incumplimiento de los correctivos que deban adoptarse, formulados por la Entidad </t>
  </si>
  <si>
    <t xml:space="preserve">
Afiliaciones al SGSSS</t>
  </si>
  <si>
    <t>SSTQ y GESTION HUMANA</t>
  </si>
  <si>
    <t>Reglamento de trabajo</t>
  </si>
  <si>
    <t>Art. 104 al 125</t>
  </si>
  <si>
    <t>NO</t>
  </si>
  <si>
    <t xml:space="preserve"> CST  artículo 486 del, que en su numeral 2:
«Los funcionarios del Ministerio de Trabajo y Seguridad Social, que indique el gobierno, tendrán el carácter de autoridades de policía para todo lo relacionado con la vigilancia y control de que trata el numeral anterior, y están facultados para imponer cada vez multas equivalentes al monto de una (1) a cien (100) veces el salario mínimo mensual más alto vigente según la gravedad de la infracción y mientras ésta subsista, con destino al Servicio Nacional de Aprendizaje, SENA».
</t>
  </si>
  <si>
    <t>RITFalta publicación</t>
  </si>
  <si>
    <t>Obligación del empleador de prestar los Primeros Auxilios</t>
  </si>
  <si>
    <t>Art.  205</t>
  </si>
  <si>
    <t>Documento sobre manejo de botiquin</t>
  </si>
  <si>
    <t>Suministro de calzado y vestido de labor</t>
  </si>
  <si>
    <t>Art. 230</t>
  </si>
  <si>
    <t>Registro entrega de Dotacion</t>
  </si>
  <si>
    <t>Reglamento de Higiene y Seguridad</t>
  </si>
  <si>
    <t>Art.   349</t>
  </si>
  <si>
    <t xml:space="preserve"> CST  artículo 486 del, que en su numeral 2:
«Los funcionarios del Ministerio de Trabajo y Seguridad Social, que indique el gobierno, tendrán el carácter de autoridades de policía para todo lo relacionado con la vigilancia y control de que trata el numeral anterior, y están facultados para imponer cada vez multas equivalentes al monto de una (1) a cien (100) veces el salario mínimo mensual más alto vigente según la gravedad de la infracción y mientras ésta subsista, con destino al Servicio Nacional de Aprendizaje, SENA».
</t>
  </si>
  <si>
    <t xml:space="preserve">
Reglamento de Higiene y Seguridad Industrial
</t>
  </si>
  <si>
    <t>Viaticos</t>
  </si>
  <si>
    <t>Art. 130</t>
  </si>
  <si>
    <t>Recibos de pago de nomina y liquidacion de prestaciones sociales</t>
  </si>
  <si>
    <t>GESTION HUMANA</t>
  </si>
  <si>
    <t>Congreso de la república de Colombia</t>
  </si>
  <si>
    <t>Por el cual se conceden facultades extraordinarias al Presidente de la República
para expedir el Código de Recursos Naturales y de Protección al Medio Ambiente
y se dictan otras disposiciones.</t>
  </si>
  <si>
    <t>LEY 23 DE 1973</t>
  </si>
  <si>
    <t>http://www.alcaldiabogota.gov.co/sisjur/normas/Norma1.jsp?i=9018</t>
  </si>
  <si>
    <t>Todos</t>
  </si>
  <si>
    <t>Art. 18, Ley 23 de 1973, ... podrá imponerse las siguientes sanciones según la gravedad de cada infracción; amonestaciones, multas sucesivas en cuantía que determinara el gobierno nacional, las cuales no podrían sobrepasar la suma de quinientos mil pesos, suspención de patentes de fabricación, clausura temporal de los establecimientos o factorías que están produciendo contaminación y cierre de los mismos, cuando las sanciones anteriores no hayan surtido efecto.</t>
  </si>
  <si>
    <t>programa de residuos y ambientales</t>
  </si>
  <si>
    <t>SSTQ</t>
  </si>
  <si>
    <t>Presidencia de la República</t>
  </si>
  <si>
    <t>De los residuos, basuras, desechos y desperdicios</t>
  </si>
  <si>
    <t>Decreto 2811
Modificada por la Ley 1753 de 2015, 'por la cual se expide el Plan Nacional de Desarrollo 2014-2018 “Todos por un nuevo país”'
Código Nacional de los recursos naturales renovables y de protección al medio ambiente</t>
  </si>
  <si>
    <t>Art. 34</t>
  </si>
  <si>
    <t>Si</t>
  </si>
  <si>
    <t>Contrato  para manejo de resiudos y disposicion final</t>
  </si>
  <si>
    <t>Establecimiento del PSO</t>
  </si>
  <si>
    <t>Ley 9
Medidas Sanitarias</t>
  </si>
  <si>
    <t>http://www.alcaldiabogota.gov.co/sisjur/normas/Norma1.jsp?i=1177</t>
  </si>
  <si>
    <t>Art. 111</t>
  </si>
  <si>
    <t>Todo lugar de trabajo tendrá las facilidades y recursos para la prestación de primeros auxilios.</t>
  </si>
  <si>
    <t>Art. 127</t>
  </si>
  <si>
    <t>Registros de contenidos de botiquines
Documento sobre manejos de botiquines
Folletos sobre primeros auxilios en los botiquines.</t>
  </si>
  <si>
    <t xml:space="preserve">El suministro de alimentos y agua para uso humano, el procesamiento de aguas industriales, excretas y residuos en los lugares de trabajo, deberán efectuarse de tal manera que garanticen la salud y el bienestar de los trabajadores y de la población en general.  </t>
  </si>
  <si>
    <t>Art. 128</t>
  </si>
  <si>
    <t>Suministro de agua potable</t>
  </si>
  <si>
    <t>Por haber salido publicada incompleta en la edición número 35.193 del día lunes 5 de febrero de 1979, se inserta debidamente corregida la Ley 9 de 1979 en la presente edición.
Por la cual se dictan Medidas Sanitarias</t>
  </si>
  <si>
    <t xml:space="preserve">LEY 9 DE 1979
</t>
  </si>
  <si>
    <t>Art. 37</t>
  </si>
  <si>
    <t>Las Instalaciones cuenta con un sistema de alcantarillado</t>
  </si>
  <si>
    <t>Preservar, conservar y mejorar la salud de los individuos en sus ocupaciones tendientes a proteger todo daño a la salud de las personas derivados de las condiciones de trabajo; proteger a la persona contra los riesgos; eliminar o controlar los agentes nocivos para la salud en los lugares de trabajo.</t>
  </si>
  <si>
    <t>Ley 9 
Por la cual se dictan Medidas  Sanitarias.</t>
  </si>
  <si>
    <t>Artic. 80</t>
  </si>
  <si>
    <t>Implementar el SG-SST y el Panorama de Factores de Riesgo para controlar los riesgos.</t>
  </si>
  <si>
    <t>La salud de los trabajadores es una condición indispensable para el desarrollo socioeconómico del país; su preservación y conservación son actividades de interés social y sanitario en las que participan el Gobierno y los particulares.</t>
  </si>
  <si>
    <t>Artic. 81</t>
  </si>
  <si>
    <t>Implementar el SG-SST  y el P.F.R para controlar los riesgos.</t>
  </si>
  <si>
    <t>Artic. 82</t>
  </si>
  <si>
    <t>Implementar  el SG-SST y el Panorama de Factores de Riesgo para controlar los riesgos.</t>
  </si>
  <si>
    <t>Todos los empeladores estan obligados a: proporcionar un ambiente de trabajo en adecuadas condiciones de higiene y seguridad, establcer metodos de trabajo con el minimo de riesgos para la salud; responsabilizarse de un programa permanente de medicina, higiene y seguridad en el trabajo;  cumplir y hacer cumplir las disposiciones de la presente ley;  adoptar medidas efectivas para proteger y promover la salud de los trabajadores; registrar y notoficar los ATEL ocurridos en los sitios de trabajo; realizar programas educativos sobre los riesgos para la salud.</t>
  </si>
  <si>
    <t>Artic. 84</t>
  </si>
  <si>
    <t>Implementar el SG-SST y disponer de una infraestructura adecuada para las labores que se desempeñan.
Notificar a la ARL los ATEL que se presenten .</t>
  </si>
  <si>
    <t>Todos los trabajadores estan obligados a : Cumplir las disposiciones legales y normas y reglamentos  que se establezcan;  usar y mantener adecuadamente los dispositivos para control de riesgo y EPP y conservar en orden y aseo los lugares de trabajo.</t>
  </si>
  <si>
    <t>Artic. 85</t>
  </si>
  <si>
    <t>Divulgar al personal aspectos legales por medio de la induccion, tambien garantizar el orden y aseo de los sitios de trabajo por medio de las inspecciones de seguridad y capacita al personal en uso adecuado de EPP</t>
  </si>
  <si>
    <t>Toda persona que entre a cualquier lugar de trabajo debera cumplir las normas de higiene y seguridad establecidas por la ley, sus reglamentaciones y el reglamento de higiene y seguridad industrial de la empresa respectiva.</t>
  </si>
  <si>
    <t>Artic. 88</t>
  </si>
  <si>
    <t>Establecer politica de HSE , reglamento de Higiene y Seguridad Industria, y ubicarlo en un lugar visible tanto para empleados como para visitantes.
Controlar el ingreso de los contratistas mediante un procedimiento.</t>
  </si>
  <si>
    <t>Las edificaciones permanentes o temporales que se utilicen como lugares de trabajo, cumplirán con las disposiciones sobre localización y construcción establecidas en esta Ley, sus reglamentaciones y con las normas de zonificación urbana que establezcan las autoridades competentes.</t>
  </si>
  <si>
    <t>Artic. 90</t>
  </si>
  <si>
    <t>La empresa cuenta con certificado de camara de comercio.</t>
  </si>
  <si>
    <t>Los establecimientos industriales deberán tener una adecuada distribución de sus dependencias, con zonas específicas para los distintos usos y actividades, claramente separadas, delimitadas o demarcadas y, cuando la actividad así lo exija, tendrán espacios independientes para depósitos de productos terminados y demás secciones requeridas para una operación higiénica y segura.</t>
  </si>
  <si>
    <t>Artic. 91</t>
  </si>
  <si>
    <t>Distribucion en planta acorde a las actividades de la empresa
Señalizar las areas de trabajo.</t>
  </si>
  <si>
    <t>Los pisos de los locales de trabajo de los patios deberán ser, en general, impermeables, sólidos y antideslizantes; deberán mantenerse en buenas condiciones y, en lo posible, secos. Cuando se utilicen procesos húmedos deberán proveerse de la inclinación y canalización suficientes para el completo escurrimiento de los líquidos; de ser necesario, se instalarán plataformas o falsos pisos que permitan Áreas de trabajo secas y que no presenten en sí mismos riesgos para la seguridad de los trabajadores</t>
  </si>
  <si>
    <t>Artic. 92</t>
  </si>
  <si>
    <t>Garantizar superficies de trabajo seguras, por medio de las inspecciones de seguridad.</t>
  </si>
  <si>
    <t>Las Áreas de circulación deberán estar claramente demarcadas, tener la amplitud suficiente para el tránsito seguro de las personas y estar provistas de señalización adecuada y demás medidas necesarias para evitar accidentes</t>
  </si>
  <si>
    <t>Artic.  93</t>
  </si>
  <si>
    <t>Señalizacion areas de circularcion y mantenr los espacios de circulacion estan libres de obstaculos
Verificar el cumplimiento por medio de las inspecciones de seguridad.</t>
  </si>
  <si>
    <t>Todas las aberturas de paredes y pisos, foros, escaleras, montacargas, plataformas, terrazas y demãs zonas elevadas donde pueda existir riesgo de caídas, deberán tener la señalización, protección y demás características necesarias para prevenir accidentes.</t>
  </si>
  <si>
    <t>Artic.  94</t>
  </si>
  <si>
    <t>Señalizar escaleras</t>
  </si>
  <si>
    <t>En las edificaciones de varios niveles existirán escaleras fijas o rampas con las especificaciones técnicas adecuadas y las normas de seguridad que señale la reglamentación de la presente Ley.</t>
  </si>
  <si>
    <t>Artic.  95</t>
  </si>
  <si>
    <t xml:space="preserve">Ubicar cinta antideslizante en las escaleras
</t>
  </si>
  <si>
    <t>Todos los locales de trabajo tendrán puertas de salida en número suficientes y de características apropiadas para facilitar la evacuación de personal en caso de emergencia o desastre,  las cuales no podrán mantenerse obstruidas o con seguro durante las jornadas de trabajo. Las vías de acceso a las salidas de emergencia estarán claramente señalizadas.</t>
  </si>
  <si>
    <t>Artic.  96</t>
  </si>
  <si>
    <t>Señalizar las rutas de evacuacion.</t>
  </si>
  <si>
    <t>En todo lugar de trabajo en que se empleen procedimientos, equipos, máquinas, materiales o sustancias que den origen a condiciones ambientales que puedan afectar la salud y la seguridad de los trabajadores o su capacidad  normal de trabajo, deberán adoptárseles medidas  de higiene y seguridad necesarias para controlar lo agentes nocivos y aplicar procedimientos de prevención y control.</t>
  </si>
  <si>
    <t>Artic. 98</t>
  </si>
  <si>
    <t>Actualizar el SG-SST</t>
  </si>
  <si>
    <t>En todos los lugares de  trabajo se adoptaran las medidas necesarias para evitar la presencia de agentes quimicos y biologicos en el aire con concentraciones, cantidades o niveles tales que representen riesgos para la salud y el bienestar de los trabajadores.</t>
  </si>
  <si>
    <t>Artic. 101</t>
  </si>
  <si>
    <t>Ejecutar programa de Orden y aseo en cada una de las areas de trabajo</t>
  </si>
  <si>
    <t>Los riesgos que se deriven de la producción, manejo o almacenamiento de sustancias peligrosas serán objeto de divulgación entre el personal potencialmente expuesto, incluyendo una clara titulación de los productos y demarcación de las Áreas donde se opera con ellos, con la información sobre las medidas preventivas y de emergencia para casos de contaminación del ambiente o de intoxicacion</t>
  </si>
  <si>
    <t>Artic  102</t>
  </si>
  <si>
    <t>Capactiar al personal en manejo de MSDS.</t>
  </si>
  <si>
    <t>Se tomarán medidas de control necesarias para prevenir alteraciones de salud derivadas del uso de agentes biológicos o materiales.</t>
  </si>
  <si>
    <t>Artic  103</t>
  </si>
  <si>
    <t>Capacitaciones relacionadas con el tema</t>
  </si>
  <si>
    <t>El control de agentes químicos y biológicos deberá hacerse tal que no cause contaminación ambiental  dentro ni fuera de las instalaciones.</t>
  </si>
  <si>
    <t>Artic. 104</t>
  </si>
  <si>
    <t>En todos los lugares de trabajo habrá iluminación suficiente, en cantidad y calidad, para prevenir efectos nocivos en la salud de los trabajadores y para garantizar adecuadas condiciones de visibilidad y seguridad.</t>
  </si>
  <si>
    <t>Artic.  105</t>
  </si>
  <si>
    <t xml:space="preserve">Realizar estudios Higienicos (Luxometrias) </t>
  </si>
  <si>
    <t>El Ministerio de salud determinará los niveles de ruido, vibración y cambios de presión a que puedan estar expuestos los trabajadores.</t>
  </si>
  <si>
    <t>Artic. 106</t>
  </si>
  <si>
    <t xml:space="preserve">Realizar estudios Higienicos (sonometrias y/o dosimetrias) 
</t>
  </si>
  <si>
    <t>En todos los lugares de trabajo deberán tener ventilación para garantizar el suministro de aire limpio y fresco, en forma permanente y en cantidad suficiente.</t>
  </si>
  <si>
    <t>Artic  109</t>
  </si>
  <si>
    <t>Se cuenta con ventilacion natural y artificial  adecuada</t>
  </si>
  <si>
    <t>Todas las maquinarias, equipos y herramientas deberán ser diseñados, construidos, instalados, mantenidos y operados de manera que se eviten las posibles causas de accidente y enfermedad.</t>
  </si>
  <si>
    <t>Artic  112</t>
  </si>
  <si>
    <t>Realizar mantenimiento preventivo a los equipos y maquinaria</t>
  </si>
  <si>
    <t>En todo lugar de trabajo, deberá disponerse de personal adiestrado, métodos, equipos y materiales adecuados y suficientes para la prevención y extinción de incendios.</t>
  </si>
  <si>
    <t>Artic. 114</t>
  </si>
  <si>
    <t>Reentrenar a los Brigadistas de emergencia.</t>
  </si>
  <si>
    <t>Todos los equipos, herramientas, instalaciones y redes eléctricas deberán ser diseñados, construidos, instalados, mantenidos, accionados y señalizados de manera que se prevengan los riegos de incendio y se evite el contacto con los elementos sometidos a tensión</t>
  </si>
  <si>
    <t>Artic.  117</t>
  </si>
  <si>
    <t>Realizar inspecciones de seguridad.</t>
  </si>
  <si>
    <t>Los trabajadores que por la naturaleza de sus labores puedan estar expuestos a  riesgos electricos, seran dotados de materiales de trabajo y equipos de proteccion personal adecuados para prevenir  tales riesgos.</t>
  </si>
  <si>
    <t>Artic. 118</t>
  </si>
  <si>
    <t>Capacitacitar al personal y contratistas en uso de EPP</t>
  </si>
  <si>
    <t>El almacenamiento de materiales y objetos de cualquier naturaleza debera hacerse sin que se creen riesgos para la salud o el bienestar de los trabajdores o de la comunidad.</t>
  </si>
  <si>
    <t>Artic. 121</t>
  </si>
  <si>
    <t>Realizar analisis de puestos de trabajo.</t>
  </si>
  <si>
    <t>Todos los empleadores están obligados a proporcionar a cada trabajador, sin costo para Éste, elementos de protección personal en cantidad y calidad acordes con los riesgos reales o potenciales existentes en los lugares de trabajo.</t>
  </si>
  <si>
    <t>Artic. 122</t>
  </si>
  <si>
    <t xml:space="preserve">Actas de entrega de EPP. </t>
  </si>
  <si>
    <t>Los EPP se deberan ajsutar a las normas oficilaes y demas regulaciones tecnicas y de seguridad aprobadas por el gobierno.</t>
  </si>
  <si>
    <t>Artic. 123</t>
  </si>
  <si>
    <t>Especificaciones tecncias uso de EPP
Actualizar matriz de EPP</t>
  </si>
  <si>
    <t>Todo empleador deberá responsabilizarse de los programas de medicina preventiva en los lugares de trabajo en donde se efectúen actividades que puedan causar riesgos para la salud de los trabajadores. Tales programas tendrán por objeto la promoción, protección, recuperación y rehabilitación de la salud de los trabajadores, así como la correcta ubicación del trabajador en una ocupación adaptada a su constitución fisiológica y sicológica</t>
  </si>
  <si>
    <t>Artic.  125</t>
  </si>
  <si>
    <t>Actualizar programas y procedimientos del subprograma de medicina preventiva.</t>
  </si>
  <si>
    <t>Los programas de medicina preventiva podrán ser exclusivos de una empresa o efectuarse en forma conjunta con otras. En cualquier caso su organización y funcionamiento deberá sujetarse a la reglamentación que establezca el Ministerio de Salud</t>
  </si>
  <si>
    <t>Artic.  126</t>
  </si>
  <si>
    <t>Todo lugar de trabajo tendrá las facilidades y los recursos necesarios para la prestación de primeros auxilios a los trabajadores</t>
  </si>
  <si>
    <t>Artic.  127</t>
  </si>
  <si>
    <t>Se cuenta con botiquines.
Reentrenar a Brigada de Primeros Auxilios</t>
  </si>
  <si>
    <t>El suministro de alimentos y de agua para uso humano, el procesameinto  de aguas industriales, excretas y residuos en los lugares de trabajo, deberan efectuarse de tal manera  que garanticen la salud y el bienestar de los trabajadores y de la poblacion en general.</t>
  </si>
  <si>
    <t>Artic. 128</t>
  </si>
  <si>
    <t>El sistema de aguas esta conectado al alcantarillado del municipio.</t>
  </si>
  <si>
    <t>Ministerio de Trabajo y Seguridad Social.</t>
  </si>
  <si>
    <t>Especificaciones de las instalaciones, construcción y conservación, dimensiones, condiciones de iluminación, área a ocupar por trabajador, salidas de emergencia</t>
  </si>
  <si>
    <t>Resolución 2400
Modificada en lo pertinente por la Resolución 3673 de 2008
Por la cual se establecen algunas disposiciones sobre vivienda, higiene y seguridad en los establecimientos de trabajo</t>
  </si>
  <si>
    <t>http://www.icbf.gov.co/cargues/avance/docs/resolucion_mintrabajo_rt240079.htm</t>
  </si>
  <si>
    <t>ART 4 AL 16</t>
  </si>
  <si>
    <t>Actualizar Planos de las instalaciones y ubicar las salidas de emergencia
Estudios de iluminación</t>
  </si>
  <si>
    <t>Suministro de ropa de trabajo adecuada a los riesgos identificados en cada puesto de trabajo.
Obligación de suministro de EPP y características que deben reunir los diferentes elementos de protección de acuerdo a cada riesgo.</t>
  </si>
  <si>
    <t>ART 170 Y 175
ART. 176, ART 177
ART.178, ART. 179
ART. 180, ART 182
ART. 183, ART 184
ART. 185, ART 194</t>
  </si>
  <si>
    <t>Registro de suministro de EPP
Matriz de necesidades de EPP</t>
  </si>
  <si>
    <t>Construcción, instalación, conservación y mantenimiento de aparatos y redes eléctricas.</t>
  </si>
  <si>
    <t>ART. 121
ART. 125
ART. 127</t>
  </si>
  <si>
    <t>Actualizar y ejecutar el Programa de mantenimiento preventivo a redes e instalación es eléctricas</t>
  </si>
  <si>
    <t>Numero de servicios sanitarios de acuerdo al número de trabajadores. Asegurar las dimensiones de los servicios sanitarios y materiales adecuados.
Orden y limpieza del sitio de trabajo.</t>
  </si>
  <si>
    <t>ART. 17
ART. 19
ART. 20
ART. 21
ART. 29</t>
  </si>
  <si>
    <t>Realizar Inspecciones de orden y aseo</t>
  </si>
  <si>
    <t>Proveer y mantener el medio ambiente ocupacional en adecuadas condiciones de higiene y seguridad. Organizar y desarrollar programas permanentes de Medicina preventiva, de Higiene y Seguridad Industrial y crear el COPASO que se reunirán periódicamente, levantando las Actas respectivas  Aplicar y mantener en forma eficiente los sistemas de control necesarios para protección de los trabajadores  Suministrar instrucción adecuada a los trabajadores antes de que se inicie cualquier ocupación, sobre los riesgos y peligros que puedan afectarles, y sobre la forma, métodos y sistemas que deban observarse para prevenirlos o evitarlos</t>
  </si>
  <si>
    <t>ART. 2</t>
  </si>
  <si>
    <t>Realizar Actividades de prevención en SST.
Registros de asesoría en medicina preventiva y del trabajo
Registros de programas de inducción a los colaboradores</t>
  </si>
  <si>
    <t>Asegurar la señalización y demarcación de las áreas de trabajo con los colores básicos. 
Identificación y demarcación de equipos contra incendio.</t>
  </si>
  <si>
    <t>ART. 203
ART. 224</t>
  </si>
  <si>
    <t>Señalizar rutas de evacuacion y salidas de eemergencias
Planos de ubicación de equipos contra incendio
Señalización de los equipos de extinción.</t>
  </si>
  <si>
    <t>Medidas para evitar riesgos de incendio
Salidas de emergencia suficientes y distribuidas
Contar con extintores de material adecuado
Contar con el número adecuado de  extintores.
Medidas para combatir incendios en sus inicios
Establecimiento de una brigada de incendios
Manejo de equipos eléctricos en caso de incendio
Alarmas de incendio</t>
  </si>
  <si>
    <t>ART. 205
ART. 207
ART.220
ART. 221
ART. 222
ART. 223
ART. 226
ART. 231
ART. 232</t>
  </si>
  <si>
    <t>Actualziar Plan de emergencias - contingencias
Elaborar listado de equipos para atención de emergencias
Procedimientos de actuación ante situaciones de emergencia
Brigadas de emergencia
Inspección de los equipos de extinción.
Entrenamiento en extinción de fuego.
Mantenimiento equipos atención de emergencias</t>
  </si>
  <si>
    <t>Almacenamiento de sustancias químicas de acuerdo a su compatibilidad química
No se deberán almacenar materiales y cargas en sitios demarcados para extintores, hidrantes, salidas de emergencia...</t>
  </si>
  <si>
    <t>ART. 212
ART. 396</t>
  </si>
  <si>
    <t>Realizar inspecciones de almacenamiento de sustacias quimicas y contar con las respectivvas Hojas de seguridad</t>
  </si>
  <si>
    <t>Rotulado e identificación de recipientes con sustancias químicas.</t>
  </si>
  <si>
    <t>ART. 213</t>
  </si>
  <si>
    <t>Rotular de recipientes con sustancias químicas</t>
  </si>
  <si>
    <t>Control de plagas y roedores.
Recolección adecuada de basuras y residuos.
Evacuación adecuada de residuos o desechos.</t>
  </si>
  <si>
    <t>ART. 36
ART. 38
ART. 39
ART. 40
ART. 42
ART. 45</t>
  </si>
  <si>
    <t>Actualizar y Ejecutar Programas de manejo de residuos , e Inspecciones de orden y aseo</t>
  </si>
  <si>
    <t>Asientos cómodos y adecuados.</t>
  </si>
  <si>
    <t>ART. 37</t>
  </si>
  <si>
    <t xml:space="preserve">Instrucciones al trabajador sobre manejo de cargas
Procedimientos para manejo de cargas
Carga máxima para un trabajador
</t>
  </si>
  <si>
    <t>ART. 388
ART. 389
ART. 390. 
ART 392
ART. 391</t>
  </si>
  <si>
    <t>Capacitar al personal en manejo de carga</t>
  </si>
  <si>
    <t>Renovación del aire de manera constante.
Ventilación cuando hay contaminación ambiental por  operaciones que producen gases, vapores, humos.</t>
  </si>
  <si>
    <t>ART. 70
ART. 71</t>
  </si>
  <si>
    <t>N/A</t>
  </si>
  <si>
    <t xml:space="preserve">Disponer de iluminación suficiente de acuerdo a la labor que se realice.  Puede ser natural o artificial. Si es artificial debe garantizar  que no produzca deslumbramiento, no ofrezca peligro de incendio o sea perjudicial para la salud.
Uso de dispositivos para evitar resplandor.
Niveles mínimos de intensidad de iluminación
Limpieza de ventanas, tragaluces, claraboyas, etc.
Iluminación de emergencia </t>
  </si>
  <si>
    <t>ART. 79. 
ART. 80
ART.83
ART. 84
ART 85
ART. 86</t>
  </si>
  <si>
    <t>Resultados de estudios higiénicos
Actualizar Programa de mantenimiento preventivo a sistemas de iluminación
Evidenciar Registros de programas de mantenimiento preventivo</t>
  </si>
  <si>
    <t>Mediciones de ruido
Control de la exposición a ruido. Evaluaciones médicas periódicas.</t>
  </si>
  <si>
    <t>ART. 88
ART. 90, 91</t>
  </si>
  <si>
    <t>Evaluaciones medicas ocupacionales
Realizar estudios higienicos (Dosimetrias y/o Sonometrias)</t>
  </si>
  <si>
    <t>Dar cumplimiento a las obligaciones que les corresponden en materia de SO
Usar los equipos de protección.
Reportar condiciones peligrosas.
Mantener las instalaciones en buenas condiciones de aseo.
No introducir ni presentarse bajo la influencia de alcohol o drogas.</t>
  </si>
  <si>
    <t>ART.3</t>
  </si>
  <si>
    <t>Evideciar Registros de uso de EPP
Evideciar Reporte de accidentes, casi accidentes y condiciones peligrosas
Divulagar Políticas  de  NO Alcohol, drogas, fumadores</t>
  </si>
  <si>
    <t>Características del agua suministrada para consumo humano.</t>
  </si>
  <si>
    <t>ART. 23</t>
  </si>
  <si>
    <t>Garantizar suministro de agua potable al personal</t>
  </si>
  <si>
    <t>Todo centro de trabajo debe contar con buena ilumiancion en cantidad y calidad acorde con las tareas que se realicen, se debe proporcionar la ventilacion necesaria para mantener aire limpio y fresco en forma permanente.</t>
  </si>
  <si>
    <t>ART. 7</t>
  </si>
  <si>
    <t>Realizar mediciones de luxometria.</t>
  </si>
  <si>
    <t>Ministerio de Salud</t>
  </si>
  <si>
    <t>Por la cual se dictan normas sobre Protección y conservación de la Audición de la Salud y el bienestar de las personas, por causa de la producción y emisión de ruidos.</t>
  </si>
  <si>
    <t xml:space="preserve">Resolución 8321 del 1983
</t>
  </si>
  <si>
    <t>http://www.alcaldiabogota.gov.co/sisjur/normas/Norma1.jsp?i=6305</t>
  </si>
  <si>
    <t>Ley 9 de 1979, Artículo 577º
Multas sucesivas hasta por una suma equivalente a 10.000 salarios diarios mínimos legales al máximo valor vigente en el momento de dictarse la respectiva resolución…</t>
  </si>
  <si>
    <t>Realizar estudios Higiencios (Sonometria y/o Dosimetrias)
Actualizar programa de mantenimiento preventivo de equipos</t>
  </si>
  <si>
    <t>Ministerio de salud</t>
  </si>
  <si>
    <t xml:space="preserve"> Por el cual se reglamenta parcialmente el Título V de la Ley 09 de 1979. en cuanto a captura, procesamiento, transporte y expendio de los productos de la pesca </t>
  </si>
  <si>
    <t xml:space="preserve">Decreto 561 de 1984
</t>
  </si>
  <si>
    <t>http://www.icbf.gov.co/cargues/avance/docs/decreto_0561_1984.htm#1</t>
  </si>
  <si>
    <t>Cap VII, VIII, Art. 106</t>
  </si>
  <si>
    <t>La imposición de las medidas sanitarias de seguridad de las preventivas y de las sanciones a quienes incurran en violación de las disposiciones del presente Decreto, se regularán por lo dispuesto en el Decreto 2333 de 1982 y en las normas que lo modifiquen o complementen.</t>
  </si>
  <si>
    <t>Solicitud de permisos al proveedor de pescados, inspeccion de condiciones de almacenamiento, empaque y distribución.
Vehículos cumplen con la exigencia del presente decreto.</t>
  </si>
  <si>
    <t xml:space="preserve">SSTQ Y </t>
  </si>
  <si>
    <t>En todas las empresas se constituira el COPASO</t>
  </si>
  <si>
    <t xml:space="preserve">Decreto 614 DE 1984
</t>
  </si>
  <si>
    <t>http://www.alcaldiabogota.gov.co/sisjur/normas/Norma1.jsp?i=1357</t>
  </si>
  <si>
    <t>Art. 25 , 26</t>
  </si>
  <si>
    <t xml:space="preserve">Registro de constitución del COPASST
Actas de reuniones del COPASST
</t>
  </si>
  <si>
    <t>Por el cual se determinan las bases para la organización y administración de Salud Ocupacional en el país.</t>
  </si>
  <si>
    <t>Art. 28 al 31</t>
  </si>
  <si>
    <t>Cronograma actividades del SG-SST.</t>
  </si>
  <si>
    <t>Por la cual se establece la Recomendación Diaria de Consumo de Calorías y Nutrientes</t>
  </si>
  <si>
    <t xml:space="preserve">Resolución 17855 de 1984
</t>
  </si>
  <si>
    <t>http://www.icbf.gov.co/cargues/avance/docs/resolucion_minsalud_r1785584.htm</t>
  </si>
  <si>
    <t>Toda la norma</t>
  </si>
  <si>
    <t>Ninguna</t>
  </si>
  <si>
    <t>Conocimieto de la norma</t>
  </si>
  <si>
    <t>Coordinador de SSTQ  / Nutricionista</t>
  </si>
  <si>
    <t>Lista de aditivos en los alimentos para consumo humano que puedan utilizarse en el territorio nacional.
Regula el uso de Colorantes en los alimentos para consumo humano</t>
  </si>
  <si>
    <t>Resolución 10593
Para efectos de la presente resolución, en materia de uso de colorantes en los alimentos para consumo humano, se tendrán en cuenta las siguientes definiciones</t>
  </si>
  <si>
    <t>http://www.icbf.gov.co/cargues/avance/docs/resolucion_minsalud_r1059385.htm</t>
  </si>
  <si>
    <t>Adiciónase el artículo 7o de la Resolución No. 10593 de 16 de julio de 1985, en el sentido de que la Tabla No. 1, sobre especificaciones de los colorantes artificiales para alimentos, es la que se anexa a la presente resolución y forma parte integrante de la misma.</t>
  </si>
  <si>
    <t>Resolución 13402 de 1985
Por la cual se adiciona la Resolución No. 10593 de 16 de julio de 1985, que regula el uso de Colorantes en los alimentos para consumo humano.</t>
  </si>
  <si>
    <t>http://www.icbf.gov.co/cargues/avance/docs/resolucion_minsalud_r1340285.htm</t>
  </si>
  <si>
    <t>Ministerio de Trabajo y Seguridad Social y Ministerio de Salud.</t>
  </si>
  <si>
    <t xml:space="preserve">Por la cual se reglamenta la organización y funcionamiento de los comités de Medicina, Higiene y
Seguridad Industrial en los lugares de trabajo. </t>
  </si>
  <si>
    <t xml:space="preserve">Resolución 2013 
</t>
  </si>
  <si>
    <t>http://www.alcaldiabogota.gov.co/sisjur/normas/Norma1.jsp?i=5411</t>
  </si>
  <si>
    <t>Arts. 1, 12 al 15</t>
  </si>
  <si>
    <t>Evidenciar acta de consitucion de COPASST
Evidenciar actas de reuniones y actividades semanales</t>
  </si>
  <si>
    <t>Ministerio de Trabajo y Seguridad Social y Ministerio de Salud</t>
  </si>
  <si>
    <t>Por la cual se reglamenta la organización, funcionamiento y forma de los Programas de Salud Ocupacional que deben desarrollar los patronos o empleadores en el país.</t>
  </si>
  <si>
    <t xml:space="preserve">Resolucion 1016 DE 1989
</t>
  </si>
  <si>
    <t>http://www.icbf.gov.co/cargues/avance/docs/resolucion_mintrabajo_rt101689.htm</t>
  </si>
  <si>
    <t>Acctualizar documento del SG-SST
Ejecutar Cronograma general de actividades SSTQ
Actualizar Planos de las instalaciones
Divulgar Plan de contingencias- emergencias 
Ejecutar Programa de mantenimiento preventivo
Ejecutar el programa de inspecciones
registros programas de inspecciones</t>
  </si>
  <si>
    <t>POR EL CUAL SE DESARROLLA LA LEY 82 DE 1988, APROBATORIA DEL CONVENIO NUMERO 159, SUSCRITO CON LA ORGANIZACION INTERNACIONAL DEL TRABAJO, SOBRE READAPTACION PROFESIONAL Y EL EMPLEO DE PERSONAS INVALIDAS</t>
  </si>
  <si>
    <t xml:space="preserve">Decreto 2177
</t>
  </si>
  <si>
    <t>http://www.alcaldiabogota.gov.co/sisjur/normas/Norma1.jsp?i=10813</t>
  </si>
  <si>
    <t>Arts. 16 y 18</t>
  </si>
  <si>
    <t>Reincorporación de trabajadores de acuerdo a dictamen médico, cuando sea necesario</t>
  </si>
  <si>
    <t>Suspender la prueba de abreugrafia (fotoflurograma) como examen de rutina para ingreso asi como periodico de vigilanci epidemiologico. 
Solo un medico autorizara dichos examenes cuando considere pertinente.</t>
  </si>
  <si>
    <t>Resolución 13824
Por la cual se dicta una medida para la protección de la salud</t>
  </si>
  <si>
    <t>http://fondoriesgoslaborales.gov.co/documents/Normatividad/Resoluciones/Res-13824-1989.pdf</t>
  </si>
  <si>
    <t>Art. 1, 2</t>
  </si>
  <si>
    <t>No se evidencia dicho examen en Matriz de examenes medicos</t>
  </si>
  <si>
    <t>por la cual se adopta el Estatuto Nacional de Protección de los Animales y se crean unas contravenciones y se regula lo referente a su procedimiento y competencia.</t>
  </si>
  <si>
    <t xml:space="preserve">Ley 84 de 1989
</t>
  </si>
  <si>
    <t>http://www.alcaldiabogota.gov.co/sisjur/normas/Norma1.jsp?i=8242</t>
  </si>
  <si>
    <t>Carácter Informativo</t>
  </si>
  <si>
    <t>Ministerio de Trabajo y Seguridad Social y de Salud</t>
  </si>
  <si>
    <t>Por el cual se adoptan valores limites permisibles para la exposicion ocupacional a rudio</t>
  </si>
  <si>
    <t xml:space="preserve">Resolucion 1792
</t>
  </si>
  <si>
    <t>http://www.icbf.gov.co/cargues/avance/docs/resolucion_minsalud_r1792_90.htm</t>
  </si>
  <si>
    <t>Art. 1</t>
  </si>
  <si>
    <t>Realizar estudios Higienicos Ocupacionales (Sonometria y/o Dosimetrias)</t>
  </si>
  <si>
    <t>Por la cual se introducen reformas al Código Sustantivo del Trabajo y se dictan otras disposiciones.                                                                              Derecho individual y colectivo al trabajo.</t>
  </si>
  <si>
    <t xml:space="preserve">Ley 50
</t>
  </si>
  <si>
    <t>http://www.alcaldiabogota.gov.co/sisjur/normas/Norma1.jsp?i=281</t>
  </si>
  <si>
    <t xml:space="preserve">Las multas a las que se refiere este numeral son las que contempla el artículo 486 del CST, que en su numeral 2 expresa:
«Los funcionarios del Ministerio de Trabajo y Seguridad Social, que indique el gobierno, tendrán el carácter de autoridades de policía para todo lo relacionado con la vigilancia y control de que trata el numeral anterior, y están facultados para imponer cada vez multas equivalentes al monto de una (1) a cien (100) veces el salario mínimo mensual más alto vigente según la gravedad de la infracción y mientras ésta subsista, con destino al Servicio Nacional de Aprendizaje, SENA».
</t>
  </si>
  <si>
    <t>Divulgar y publicar el Reglamento Interno de trabajo de acuerdo a la Ley 1429 de 2010
Divulgacion de politicas de HSE
Actualizar procedimiento de examenes medicos
Verificar contratos de trabajo</t>
  </si>
  <si>
    <t>Gerencia, SSTQ y GESTION HUMANA</t>
  </si>
  <si>
    <t>Asamblea Nacional Consituyente</t>
  </si>
  <si>
    <t>Los artículos hacen referencia a la protección de los recursos naturales renovables y del medio ambiente. Por faltas contra el medio ambiente pueden ser impuestas sanciones legales y exigir la reparación de daños causados. La constitución nacional protege los recursos naturales bióticos y abióticos tales como el aire, agua, suelo, clima, fauna y flora, la interacción de dichos factores y estos constituyen el conjunto de bienes que conforman el patrimonio cultural y social, además, se deben tener en cuenta aspectos característicos del paisaje y las condiciones de calidad de vida en la medida en que estas tengan influencia sobre el bienestar y la salud del ser humano
Toda persona tiene derecho a un trabajo en condiciones dignas y justas; la seguridad es un servicion publico de carácter obligatorio; toda persona tiene derecho a gozar de un ambiente sano</t>
  </si>
  <si>
    <t xml:space="preserve">Constitucion Politica de Colombia
Articulo </t>
  </si>
  <si>
    <t>http://www.alcaldiabogota.gov.co/sisjur/normas/Norma1.jsp?i=4125</t>
  </si>
  <si>
    <t xml:space="preserve">Art. 7,8,11, 25, 48, 49,58,63,65,66,67,72,78-82,86,87,88,90,95 Num 8,215,226
</t>
  </si>
  <si>
    <t>Ley 1562 2012 Art. 13 acarreará multa Nacional hastonal quinientos (500) saNacionalrios mínimos mensuales legales vigentes, graduales Nacional acuerdo H Nacional gravedad Nacional Nacional infracción y previo cumplimiento Nacionall Nacionalbido proceso destinados al Fondo Nacional Riesgos Laborales. On cas</t>
  </si>
  <si>
    <t>Actualizar Programas ambientales. 
Actualizar Matriz de Impactos y Aspectos Ambientales
Asegurar condicioes dignas en el puesto de trabajo de cada empleado</t>
  </si>
  <si>
    <t>Ministerio de Trabajo y Seguridad Social</t>
  </si>
  <si>
    <t>Por la cual se reglamentan actividades en materia de Salud Ocupacional</t>
  </si>
  <si>
    <t xml:space="preserve">Resolución 1075
</t>
  </si>
  <si>
    <t>http://www.alcaldiabogota.gov.co/sisjur/normas/Norma1.jsp?i=57841</t>
  </si>
  <si>
    <t>Publicar y Divulgar Política de NO alcohol, drogas, fumadores.
Actualizar y/o elaborar Programa de prevención y promoción en salud.</t>
  </si>
  <si>
    <t>Por la cual se adoptan unas medidas de carácter sanitario al Tabaquismo</t>
  </si>
  <si>
    <t xml:space="preserve">Resolución 4225
</t>
  </si>
  <si>
    <t>http://www.icbf.gov.co/cargues/avance/docs/resolucion_minsalud_r4225_92.htm</t>
  </si>
  <si>
    <t>Políticas de NO alcohol, drogas, fumadores.</t>
  </si>
  <si>
    <t>Estatuto Nacional Contra  el Secuestro</t>
  </si>
  <si>
    <t>Ley 40, modificada por la Ley 733 de 2002 y la Ley 1200 de 2008.</t>
  </si>
  <si>
    <t>http://www.alcaldiabogota.gov.co/sisjur/normas/Norma1.jsp?i=16061</t>
  </si>
  <si>
    <t>Art. 8, 9, 10, 11, 12.
Art. 5 y 9 de la Ley 733 de 2008.
Toda la Ley 1200 de 2008</t>
  </si>
  <si>
    <t>La sanción por incurrir en delitos de esta indole puede ir de 600 a 1.200 SMMLV y prisión de 12 a 16 años.
En caso de omitir la denuncia la sanción es de 2 a 5 años de prisión.</t>
  </si>
  <si>
    <t>No se ha presentado esta situación, razón por la que no se cuenta con evidencia de aplicación.</t>
  </si>
  <si>
    <t>Por medio de la cual se aprueba el "Convenio No. 170 y la Recomendación número 177 sobre la Seguridad en la Utilización de los Productos Químicos en el trabajo",  adoptados por la 77a. Reunión de la Conferencia General de la O.I.T., Ginebra, 1990</t>
  </si>
  <si>
    <t xml:space="preserve">Ley 55
</t>
  </si>
  <si>
    <t>http://www.secretariasenado.gov.co/senado/basedoc/ley_0055_1993.html</t>
  </si>
  <si>
    <t xml:space="preserve">Evidenciar divulgacion dehojas de seguridad
Capacitar al personal en manejo seguro de productos químicos
Registros de certificados de Aptitud
</t>
  </si>
  <si>
    <t>por la cual se crea el Ministerio del Medio Ambiente, se reordena el Sector Público encargado de la gestión y conservación del medio ambiente y los recursos naturales renovables, se organiza el Sistema Nacional Ambiental, SINA, y se dictan otras disposiciones.</t>
  </si>
  <si>
    <t>Ley 99</t>
  </si>
  <si>
    <t>http://www.alcaldiabogota.gov.co/sisjur/normas/Norma1.jsp?i=297</t>
  </si>
  <si>
    <t>Ley 1562  de  2012 Art. 13 acarreará multa de hasta quinientos (500) salarios mínimos mensuales legales vigentes, graduales de acuerdo a la gravedad de la infracción y previo cumplimiento del debido proceso destinados al Fondo de Riesgos Laborales. En cas</t>
  </si>
  <si>
    <t xml:space="preserve">Identificación aspectos e impactos ambientales e implementación de programas ambientales </t>
  </si>
  <si>
    <t>Por la cual se crea el sistema de seguridad social integral y se dictan otras disposiciones</t>
  </si>
  <si>
    <t xml:space="preserve">Ley 100
</t>
  </si>
  <si>
    <t>http://www.alcaldiabogota.gov.co/sisjur/normas/Norma1.jsp?i=5248</t>
  </si>
  <si>
    <t>Afiliaciones al SGSS</t>
  </si>
  <si>
    <t>El Ministro de Gobierno de la Republica de Colombia, Delegatario de Funciones Presidenciales Otorgadas</t>
  </si>
  <si>
    <t>Prestaciones Económicas por Incapacidad Temporal</t>
  </si>
  <si>
    <t>Decreto 1295
Por el cual se determina la organización y administración del Sistema General de Riesgos Profesionales</t>
  </si>
  <si>
    <t>http://www.alcaldiabogota.gov.co/sisjur/normas/Norma1.jsp?i=2629</t>
  </si>
  <si>
    <t>Art. 34 al 38</t>
  </si>
  <si>
    <t>Cronograma general de actividades SSTQ</t>
  </si>
  <si>
    <t>Promocion y Prevencion de riesgos
Establecer y ejecutar en forma permanente PSO.</t>
  </si>
  <si>
    <t>Art. 56</t>
  </si>
  <si>
    <t>Registros actividades de capacitación en Seguridad y Salud en el Trabajo</t>
  </si>
  <si>
    <t>Informar a los trabajadores los riesgos a los que pueden verse expuestos en la labor encomendada.</t>
  </si>
  <si>
    <t>Art. 62</t>
  </si>
  <si>
    <t>Registros de capacitación sobre riesgos en el puesto de trabajo.</t>
  </si>
  <si>
    <t xml:space="preserve">Cambia el nombre a Comité Paritario de Salud Ocupacional.  Obligación del empleador de suministrar 4 horas semanales dentro del horario de trabajo. </t>
  </si>
  <si>
    <t>Art. 63</t>
  </si>
  <si>
    <t>Actas de reuniones del COPASST
Registro de actividades del COPASST</t>
  </si>
  <si>
    <t>Por el cual se determina la organización y administración del Sistema General de Riesgos Profesionales, moificado por el art 26 ley 1562 de 2012</t>
  </si>
  <si>
    <t xml:space="preserve">Decreto 1295
</t>
  </si>
  <si>
    <t>Art. 21</t>
  </si>
  <si>
    <t xml:space="preserve">Afiliaciones y Pagos a ARL </t>
  </si>
  <si>
    <t>por la cual se reglamenta la Publicidad Exterior Visual en el Territorio Nacional</t>
  </si>
  <si>
    <t xml:space="preserve">Ley 140
</t>
  </si>
  <si>
    <t>http://www.alcaldiabogota.gov.co/sisjur/normas/Norma1.jsp?i=328</t>
  </si>
  <si>
    <t xml:space="preserve">Artículo 13° LEy 140.- Sanciones. La persona natural o jurídica que anuncie cualquier mensaje por medio de la Publicidad Exterior Visual colocada en lugares prohibidos, incurrirá en una multa por un valor de uno y medio (1.1/2) a diez (10) salarios mínimos mensuales, atendida a la gravedad de la falta y las condiciones de los infractores. En caso de no poder ubicar al propietario de la Publicidad Exterior Visual, la multa podrá aplicarse al anunciante o a los dueños, arrendatarios, etc. o usuarios del inmueble que permitan la colocación de dicha Publicidad.
Dicha sanción la aplicará el Alcalde. Las resoluciones así emitidas y en firme presentarán mérito ejecutivo.
</t>
  </si>
  <si>
    <t>La publicidad en el Exterior de las instalaciones de la empresa, esta acorde a lo permitido por la normativa.</t>
  </si>
  <si>
    <t xml:space="preserve">Gerencia </t>
  </si>
  <si>
    <t>Por la cual se establece el régimen de los servicios públicos domiciliarios y se dictan otras disposiciones.</t>
  </si>
  <si>
    <t xml:space="preserve">Ley 142
</t>
  </si>
  <si>
    <t>http://www.alcaldiabogota.gov.co/sisjur/normas/Norma1.jsp?i=2752</t>
  </si>
  <si>
    <t>Los empleadores públicos y privados, incluirán dentro de las actividades de Medicina Preventiva, establecidas por la Resolución 1016 de 1989, campañas y estrategias de promoción sanitarias orientadas a facilitar la información y educación en materia de ETS/ VIH / SIDA en los lugares de trabajo.</t>
  </si>
  <si>
    <t>Resolución 3715
Por la cual se reglamentan actividades en materia de Salud Ocupacional.</t>
  </si>
  <si>
    <t>http://www.icbf.gov.co/cargues/avance/docs/resolucion_mintrabajo_rt371594.htm</t>
  </si>
  <si>
    <t>Registro de actividades de capacitación sobre ETS</t>
  </si>
  <si>
    <t>Por el cual se expide la Tabla Única para las indemnizaciones por pérdida de la capacidad laboral entre el 5% y el 49.99% y la prestación económica correspondiente</t>
  </si>
  <si>
    <t xml:space="preserve">Decreto 2644
</t>
  </si>
  <si>
    <t>http://www.icbf.gov.co/cargues/avance/docs/decreto_2644_1994.htm</t>
  </si>
  <si>
    <t>Cada empleador está obligado a informar tanto a los aspirantes a un puesto de trabajo, como a los trabajadores vinculados, los riesgos a que puedan verse expuestos en la ejecución de la labor respectiva. Esto no lo exonera de la responsabilidad de prevenir los riesgos.</t>
  </si>
  <si>
    <t>Resolución 4050
Por la cual se prohibe la prueba de embarazo</t>
  </si>
  <si>
    <t>http://atcalsas.com/normas/examenes-medicos-ocupacionales/resolucion%C2%A04050-de-1994</t>
  </si>
  <si>
    <t xml:space="preserve">Registros actividades de capacitación sobre riesgos en el puesto de trabajo.
Registros de inducción
Matriz de evaluaciones médicas ocupacionales de ingreso </t>
  </si>
  <si>
    <t>En relacion con el Codigo Nacional de Transito Terrestre
*Del conducir bajo el influjo de estupefacientes o sustancias psicotrópicas</t>
  </si>
  <si>
    <t>Decreto 1108
Por el cual se sistematizan, coordinan y reglamentan algunas disposiciones en relación con el porte y consumo de estupefacientes y sustancias psicotrópicas</t>
  </si>
  <si>
    <t>http://www.alcaldiabogota.gov.co/sisjur/normas/Norma1.jsp?i=6966</t>
  </si>
  <si>
    <t>Art. 34 - 37</t>
  </si>
  <si>
    <t>Decreto 1108 de 1994, Artículo 35. … multa equivalente a veinte (20) salarios mínimos legales mensuales vigentes y se le suspenderá la licencia de conducción hasta por un (1) año. Además se le impondrá arresto hasta por veinticuatro (24) horas y se le inmovilizará el vehículo.</t>
  </si>
  <si>
    <t>Política de NO tabaco, alcohol y sustancias psicoactivas</t>
  </si>
  <si>
    <t>En cumplimiento del artículo 21 de la Ley 50 de 1990, las empresas con más de 50 trabajadores programarán eventos deportivos, de recreación, culturales y de capacitación directamente, a través de las cajas de compensación familiar o mediante convenio con entidades especializadas. Las cajas deberán desarrollar programas de fomento del deporte, la recreación, el aprovechamiento del tiempo libre y la participación comunitaria para los trabajadores de las empresas afiliadas. Para los fines de la presente Ley, las cajas de compensación familiar darán prioridad a la celebración de convenios con el Instituto Colombiano del Deporte ? Coldeportes, y con los entes deportivos departamentales y municipales.</t>
  </si>
  <si>
    <t>Ley 181
Por la cual se dictan disposiciones para el fomento del deporte, la recreación, el aprovechamiento del tiempo libre y la Educación Física y se crea el Sistema Nacional del Deporte.</t>
  </si>
  <si>
    <t>http://www.alcaldiabogota.gov.co/sisjur/normas/Norma1.jsp?i=3424</t>
  </si>
  <si>
    <t>Art. 23</t>
  </si>
  <si>
    <t>Plan motivacional</t>
  </si>
  <si>
    <t>Se prohíben las emisiones visibles de contaminantes en vehículos activados por Diesel (ACPM.) que presenten una opacidad superior a la establecida en las normas de emisión. Uso de sistemas turbo-cargado</t>
  </si>
  <si>
    <t>Decreto 2107
por medio del cual se modifica parcialmente el Decreto 948 de 1995 que contiene el Reglamento de Protección y Control de la Calidad del Aire</t>
  </si>
  <si>
    <t>http://www.alcaldiabogota.gov.co/sisjur/normas/Norma1.jsp?i=7128</t>
  </si>
  <si>
    <t>Art. 3</t>
  </si>
  <si>
    <t xml:space="preserve">Ley 769 de 2002, ARTÍCULO   131. MULTAS. Modificado por el art. 21, Ley 1383 de 2010
C. Será sancionado con multa equivalente a quince (15) salarios mínimos legales diarios vigentes (SMLDV) el conductor y/o propietario de un vehículo automotor…
</t>
  </si>
  <si>
    <t>Inspeccion de vehiculos</t>
  </si>
  <si>
    <t>La evaluación de emisiones de vehículos automotores se deber realizar anualmente y de las sanciones (inmovilización inmediata) para vehículos automotores que incumplan el decreto.</t>
  </si>
  <si>
    <t>Art. 7</t>
  </si>
  <si>
    <t>Art. 131 Ley 769 de 2002, multa equivalente a quince (15) salarios mínimos legales diarios vigentes, el conductor de un vehículo automotor</t>
  </si>
  <si>
    <t>Certificado de emision de gases</t>
  </si>
  <si>
    <t>Responsabilidades de los servicios de salud en el trabajo.
Información a los trabajadores sobre los riesgos.
Información que deben suministrar el empleador y los trabajadores a los servicios de salud.</t>
  </si>
  <si>
    <t>Ley 361
Por la cual se establecen mecanismos de integración social de la personas con limitación y se dictan otras disposiciones.</t>
  </si>
  <si>
    <t>http://www.alcaldiabogota.gov.co/sisjur/normas/Norma1.jsp?i=343</t>
  </si>
  <si>
    <t>Art. 26
Modificado por el art. 137, Decreto Nacional 019 de 2012.</t>
  </si>
  <si>
    <t>No se ha presentado una situacion de Limitacion para laborar</t>
  </si>
  <si>
    <t>Reincorporación de trabajadores de acuerdo a dictamen médico</t>
  </si>
  <si>
    <t>Programa para el uso eficiente y ahorro del agua</t>
  </si>
  <si>
    <t>Ley 373
Por la cual se establece el programa para el uso eficiente y ahorro del agua</t>
  </si>
  <si>
    <t>http://www.alcaldiabogota.gov.co/sisjur/normas/Norma1.jsp?i=342</t>
  </si>
  <si>
    <t>Art. 1 y 2
Modificada por la Ley 812</t>
  </si>
  <si>
    <t xml:space="preserve">Ley 99 de 1993, Artículo  85º.- Tipos de Sanciones.  Subrogado por la Ley 1333 de 2009. 
1) Sanciones:
a. Multas diarias hasta por una suma equivalente a 300 salarios mínimos mensuales, liquidados al momento de dictarse la respectiva resolución;
2) Medidas preventivas:
a. Amonestación verbal o escrita;
</t>
  </si>
  <si>
    <t>La exigencia de pruebas de laboratorio para determinar la infección por el Virus de Inmunodeficiencia Humana (VIH) queda prohibida como requisito obligatorio para:
b) Acceso a cualquier actividad laboral o permanencia en la misma;</t>
  </si>
  <si>
    <t>Decreto 1543
Por el cual se reglamenta el manejo de la infección por el Virus de Inmunodeficiencia Humana (VIH), Síndrome de la Inmunodeficiencia Adquirida (SIDA) y las otras Enfermedades de Transmisión Sexual (ETS)</t>
  </si>
  <si>
    <t>http://www.icbf.gov.co/cargues/avance/docs/decreto_1543_1997.htm</t>
  </si>
  <si>
    <t>Art. 21 Literal b</t>
  </si>
  <si>
    <t>Matriz de examenes medicos</t>
  </si>
  <si>
    <t>Ley 378
Por medio de la cual se aprueba el "Convenio número 161, sobre los servicios de salud en el trabajo" adoptado por la 71 Reunión de la Conferencia General de la Organización Internacional del Trabajo, OIT, Ginebra, 1985.</t>
  </si>
  <si>
    <t>http://www.secretariasenado.gov.co/senado/basedoc/ley_0378_1997.html</t>
  </si>
  <si>
    <t>Art. 5, 13 al 15</t>
  </si>
  <si>
    <t>Capacitación sobre riesgos en el puesto de trabajo</t>
  </si>
  <si>
    <t>(5) Concepto del ordenamiento territorial
(8) Acción urbanistica, aquellas relacionadas con el Ordenamiento del territorio. Num 9º Infraestrcutura de transporte por empresas pública, mixtas o privadas
(30-31) Clases de uso de suelo ver POT, clase de suelo urbano</t>
  </si>
  <si>
    <t>Ley 388
Por la cual se modifica la Ley 9 de 1989, y la Ley 2 de 1991 y se dictan otras disposiciones</t>
  </si>
  <si>
    <t>http://www.alcaldiabogota.gov.co/sisjur/normas/Norma1.jsp?i=339</t>
  </si>
  <si>
    <t>Art. 5, 8, 30-31</t>
  </si>
  <si>
    <t>La empresa se encuentra ubicada en un área, donde se ubican otras de la misma clase, no compromete áreas protegidas o de reserva forestal.</t>
  </si>
  <si>
    <t>Obligaciones de los usuarios. Hacer buen uso del servicio de agua potable y reemplazar aquellos equipos y sistemas que causen fugas en las instalaciones internas.</t>
  </si>
  <si>
    <t>Decreto 3102
por el cual se reglamenta el artículo 15 de la Ley 373 de 1997 en relación con la instalación de equipos, sistemas e implementos de bajo consumo de agua</t>
  </si>
  <si>
    <t>http://www.alcaldiabogota.gov.co/sisjur/normas/Norma1.jsp?i=3333</t>
  </si>
  <si>
    <t>Art. 2</t>
  </si>
  <si>
    <t>Las autoridades ambientales, dentro de sus correspondiente jurisdicción y en ejercicio de las facultades policivas otorgadas por el artículo 83 de la Ley 99 de 1993, aplicarán las sanciones establecidas por el artículo 85 de esta Ley, a las entidades encargadas de prestar el servicio de acueducto y a los usuarios que desperdicien el agua, a los gerentes o directores o representantes legales se les aplicarán las sanciones disciplinarias establecidas en la Ley 200 de 1995 y en sus decretos reglamentarios.</t>
  </si>
  <si>
    <t>Programa de uso responsable y eficiente de recursos</t>
  </si>
  <si>
    <t>Se deben elaborar metodologías e instructivos para el desarrollo de planes de emergencia, contingencia y de ejercicios de simulación</t>
  </si>
  <si>
    <t>Decreto 93
Por el cual se adopta el Plan Nacional para la Prevención y Atención de Desastres</t>
  </si>
  <si>
    <t>http://www.alcaldiabogota.gov.co/sisjur/normas/Norma1.jsp?i=3454</t>
  </si>
  <si>
    <t>Art 7 lit 3-5</t>
  </si>
  <si>
    <t>Plan de contingencias- emergencias 
Registros de implementación plan de contingencias - emergencias.</t>
  </si>
  <si>
    <t>Ministerio del Medio Ambiente</t>
  </si>
  <si>
    <t>Toda persona natural o jurídica que genere aceite usado o los maneje, estará obligado a conocer la destinación última que se le este dando a los volúmenes generados o manejados del mismo, bien sea que los venda, los ceda, los reprocese o ejecute
cualquier otra actividad con ellos, y deberá llevar un registro que deberá contener como mínimo la siguiente información: 
Proveedor del aceite usado;
b) Origen del aceite usado;
c) Volumen y proporción de aceite usado empleado en la mezcla, y
d) Tipo de combustible que se ha mezclado con el aceite usado</t>
  </si>
  <si>
    <t>Decreto 415
Por la cual se establecen los casos en los cuales se permite la combustión de aceites de desecho y las condiciones técnicas para realizar la misma</t>
  </si>
  <si>
    <t>http://www.icbf.gov.co/cargues/avance/docs/resolucion_minambiente_rma41598.htm</t>
  </si>
  <si>
    <t>Art. 6</t>
  </si>
  <si>
    <t xml:space="preserve">Se solicita el certificado de recolección de aceite al proveedor que realiza el cambio de aceite de los vehículos.
Programa de residuos </t>
  </si>
  <si>
    <t>Se reglamenta la afiliación al Régimen de Seguridad Social en Salud y la prestación de los beneficios del servicio público esencial de Seguridad Social en Salud y como servicio de interés general, en todo el territorio nacional.</t>
  </si>
  <si>
    <t>Decreto 806
Por el cual se reglamenta la afiliación al Régimen de Seguridad Social en Salud y la prestación de los beneficios del servicio público esencial de Seguridad Social en Salud y como servicio de interés general, en todo el territorio nacional.</t>
  </si>
  <si>
    <t>http://www.icbf.gov.co/cargues/avance/docs/decreto_0806_1998.htm</t>
  </si>
  <si>
    <t>Art. 3, 4, 8, 11, 12, 16,  25,  26, 28, 34, 36, 37, 42, 45, 57, 58, 60, 61, 63, 65, 68, 79-81, 83</t>
  </si>
  <si>
    <t>Afiliaciones a RGSSS</t>
  </si>
  <si>
    <t>Declaraciones de autoliquidación y pago de aportes al Sistema de Seguridad Social Integral</t>
  </si>
  <si>
    <t>Decreto 1406
Por el cual se adoptan unas disposiciones reglamentarias de la Ley 100 de 1993, se reglamenta parcialmente el artículo 91 de la Ley 488 de diciembre 24 de 1998, se dictan disposiciones para la puesta en operación del Registro Único de Aportantes al Sistema de Seguridad Social Integral, se establece el régimen de recaudación de aportes que financian dicho Sistema y se dictan otras disposiciones.</t>
  </si>
  <si>
    <t>http://www.alcaldiabogota.gov.co/sisjur/normas/Norma1.jsp?i=13585</t>
  </si>
  <si>
    <t>Soporte pago de aportes al SGSSS</t>
  </si>
  <si>
    <t>Minsterio de salud</t>
  </si>
  <si>
    <t xml:space="preserve">Para la adecuada calificación del origen de las enfermedades de los trabajadores, es necesario realizar dentro del subprograma de medicina preventiva y del trabajo procedimientos como: registro individual de monitoreo biológico que contenga las pruebas clínicas y complementarias, en relación con los factores de riesgo del trabajo, según su severidad. Definición de los criterios para la realización de los exámenes de ingreso (pre ocupacional) para cada puesto de trabajo. Programación de exámenes periódicos, pruebas clínicas, para clínicas o complementarias a cada trabajador según el comportamiento histórico, estadístico o estimado de los factores de riesgo. </t>
  </si>
  <si>
    <t>Resolucion 2569
Por la cual se reglamenta el proceso de calificación del origen de los eventos de salud en primera instancia, dentro del Sistema de Seguridad Social en Salud.</t>
  </si>
  <si>
    <t>http://www.icbf.gov.co/cargues/avance/docs/resolucion_minsalud_r2569_99.htm</t>
  </si>
  <si>
    <t>Art. 12</t>
  </si>
  <si>
    <t>SG-SST
Subprograma de Medicina preventiva. 
Profesiograma. 
Exámenes médicos ocupacionales de ingreso, periódicos y de egreso.</t>
  </si>
  <si>
    <t>Contiene el conjunto de normas que regulan las relaciones que se generan entre la entidad prestadora de los servicios públicos de acueducto y alcantarillado y los suscriptores y usuarios, actuales y potenciales, del mismo.</t>
  </si>
  <si>
    <t>Decreto 302
Por el cual se reglamenta la Ley 142 de 1994, en materia de prestación de los servicios públicos domiciliarios de acueducto y alcantarillado</t>
  </si>
  <si>
    <t>http://www.alcaldiabogota.gov.co/sisjur/normas/Norma1.jsp?i=4636</t>
  </si>
  <si>
    <t>Art. 4, 6, 7, 7.3, 7.4, 7.6, 7.8, 14, 20, 21.</t>
  </si>
  <si>
    <t>Recibo pago de Servicio de Acueducto y alcantarillado</t>
  </si>
  <si>
    <t>(1) Se prohíben las emisiones visibles de contaminantes en vehículos activados por diesel (ACPM), que presenten una opacidad superior a la establecida en las normas de emisión.
Exceptúese del cumplimiento de las medidas contenidas en los incisos 2° y 3° del presente artículo, a todos los vehículos diesel año modelo 2001 en adelante</t>
  </si>
  <si>
    <t xml:space="preserve">Resolución 1552 
Por el cual se modifica el artículo 38 del Decreto 948 de 1995, modificado por el artículo 3o del Decreto 2107 de 1995. 
</t>
  </si>
  <si>
    <t>http://www.icbf.gov.co/cargues/avance/docs/decreto_1552_2000.htm</t>
  </si>
  <si>
    <t>Revisiones tecnicomecanicas y certificado emision de gases</t>
  </si>
  <si>
    <t>ICONTEC</t>
  </si>
  <si>
    <t>Establece las directrices sobre las prácticas y requisitos que se deben tener en cuenta durante el almacenamiento, transporte y distribución, exhibición y venta de los alimentos refrigerados y congelados para mantener las características organolépticas, fisicoquímicas y microbiológicas y por ende garantizar la vida útil.</t>
  </si>
  <si>
    <t>NTC 4869
ALIMENTOS REFRIGERADOS Y CONGELADOS. ALMACENAMIENTO; TRANSPORTE, DISTRIBUCIÓN Y EXHIBICIÓN Y VENTA</t>
  </si>
  <si>
    <t>http://tienda.icontec.org/brief/NTC4869.pdf</t>
  </si>
  <si>
    <t>Conocimiento de la norma</t>
  </si>
  <si>
    <t>Gerencia, SSTQ, líderes de proceso</t>
  </si>
  <si>
    <t>Se declara el 28 de Julio como el día Nacional de la Salud en el Mundo del Trabajo.
En este día las ARL deben presentar los programas y acciones de promoción de la salud de los riesgos en el trabajo a nivel nacional y regional.</t>
  </si>
  <si>
    <t xml:space="preserve">Resolución 166
Por el cual se establece el "día de la salud en el mundo del trabajo" 
</t>
  </si>
  <si>
    <t>http://fondoriesgoslaborales.gov.co/documents/Normatividad/Resoluciones/Res-166-2001.pdf</t>
  </si>
  <si>
    <t>Registro de celebracion</t>
  </si>
  <si>
    <t>Emisiones atmosfericas</t>
  </si>
  <si>
    <t>Ley 193
Por la cual se dictan normas sobre el uso de alcoholes carburantes, se crean estímulos para su producción, comercialización y consumo, y se dictan otras disposiciones.</t>
  </si>
  <si>
    <t>http://www.alcaldiabogota.gov.co/sisjur/normas/Norma1.jsp?i=7332</t>
  </si>
  <si>
    <t>Revision tecno mecanica, expedida por el centro de diagnostico autorizado.</t>
  </si>
  <si>
    <t>Art. 1 Nº 3. Para efectos de la información que debe ser suministrada al RUA, los trabajadores independientes que se encuentren afiliados al sistema de seguridad social integral, los rentistas de capital y demás personas que tengan capacidad de contribuir al financiamiento del sistema, deberán ser reportados en su doble calidad de empleadores y de afiliados a dichos sistemas.
ARTICULO 11.-Cruces de información para la detección de formas de evasión, elusión y multiafiliación. Una vez efectuado el suministro de la información reportada por las distintas entidades administradoras, el órgano de administración del RUA procederá a efectuar los cruces entre los subsistemas y entidades que permitan detectar los siguientes tipos de inconsistencias:
i) Empleadores afiliados a más de una entidad administradora del SSRP;</t>
  </si>
  <si>
    <t>Decreto 889 
Por el cual se dictan unas disposiciones para el funcionamiento del registro único de aportantes al sistema de seguridad social</t>
  </si>
  <si>
    <t>http://www.alcaldiabogota.gov.co/sisjur/normas/Norma1.jsp?i=6260</t>
  </si>
  <si>
    <t>Art. 1 y 11</t>
  </si>
  <si>
    <t>Registro Unico de Aportantes</t>
  </si>
  <si>
    <t>Identificación y evaluación de los riesgos que puedan afectar a la salud en el lugar de trabajo;
El empleador y los trabajadores deberán informar a los servicios de salud en el trabajo de todo factor conocido y de todo factor sospechoso del medio ambiente de trabajo que pueda afectar a la salud de los trabajadores</t>
  </si>
  <si>
    <t>Decreto 873
Por el cual se promulga el "Convenio número 161 sobre los Servicios de Salud en el Trabajo", adoptado por la 71a. Reunión de la Conferencia General de la Organización Internacional del Trabajo, OIT, Ginebra, 1985.</t>
  </si>
  <si>
    <t>http://www.icbf.gov.co/cargues/avance/docs/decreto_0873_2001.htm</t>
  </si>
  <si>
    <t xml:space="preserve">Art. 5, 8, 14, </t>
  </si>
  <si>
    <t xml:space="preserve">Capacitacion identificacion de riesgos en el sitio de Trabajo
Programas de Vigilancia Epidemiologica
</t>
  </si>
  <si>
    <t xml:space="preserve">Definiciones aplicables al uso eficiente de la energía, programas de uso eficiente en toda la cadena, estimulos y sanciones.  </t>
  </si>
  <si>
    <t>Ley 697 
Mediante la cual se fomenta el uso racional y eficiente de la energía, se promueve la utilización de energías alternativas y se dictan otras disposiciones.</t>
  </si>
  <si>
    <t>http://www.alcaldiabogota.gov.co/sisjur/normas/Norma1.jsp?i=4449</t>
  </si>
  <si>
    <t xml:space="preserve">Art. 3, 4, 5  </t>
  </si>
  <si>
    <t>Programa de uso eficiente y ahorro de energia</t>
  </si>
  <si>
    <t>Presidencia de la república de Colombia</t>
  </si>
  <si>
    <t>El presente decreto tiene por objeto promover la aplicación del sistema de análisis de peligros y puntos de control crítico HACCP, como sistema o método de aseguramiento de la inocuidad de los alimentos y establecer el procedimiento de certificación al respecto.</t>
  </si>
  <si>
    <t>Decreto 60
Por el cual se promueve la aplicación del sistema de análisis de peligros y puntos de control crítico - HACCP en las fábricas de alimentos y se reglamenta el proceso de certificación</t>
  </si>
  <si>
    <t>http://www.alcaldiabogota.gov.co/sisjur/normas/Norma1.jsp?i=6005</t>
  </si>
  <si>
    <t>Corresponde al Instituto Nacional de Vigilancia de Medicamentos y Alimentos, Invima, y a las direcciones territoriales de salud, ejercer las funciones de vigilancia y control, para lo cual podrán adoptar las medidas de prevención y sanitarias de seguridad necesarias, así como adelantar los procedimientos y aplicar las sanciones que se deriven de su incumplimiento en los términos establecidos en la Ley 09 de 1979 y conforme al procedimiento previsto en el Decreto 3075 de 1997 o en las normas que los modifiquen, sustituyan o complementen.</t>
  </si>
  <si>
    <t>Plan HACCP</t>
  </si>
  <si>
    <t>Gerencia, SSTQ y líderes de proceso</t>
  </si>
  <si>
    <t xml:space="preserve">Para determinar el estado de embriaguez alcohólica de una persona se podrán utilizar los siguientes procedimientos:
A. Por alcoholemia. La cual se obtiene de la medición de la cantidad de etanol en sangre y se expresa en mg de etanol /100 ml de sangre total. La correlación con la embriaguez, debe hacerse en todos los casos según lo estipulado en el artículo 2º de esta resolución.
B. Por examen clínico. Cuando no se cuente con métodos directos o indirectos de determinación de alcoholemia se realizará el examen clínico según el estándar forense establecido por el Instituto Nacional de Medicina Legal y Ciencias Forenses.
</t>
  </si>
  <si>
    <t>Resolucion 414
Por la cual se fijan los parámetros científicos y técnicos relacionados con el examen de embriaguez y alcoholemia</t>
  </si>
  <si>
    <t>http://www.icbf.gov.co/cargues/avance/docs/resolucion_minsalud_0414_2002.htm</t>
  </si>
  <si>
    <t>Divulgacion Politica de No alcohol y Drogas</t>
  </si>
  <si>
    <t>Rama Legislativa</t>
  </si>
  <si>
    <t>Condiciones tecnomecánicas, de emisiones contaminantes y de operación</t>
  </si>
  <si>
    <t>Ley 769
Por la cual se expide el Código Nacional de Tránsito Terrestre y se dictan otras disposiciones</t>
  </si>
  <si>
    <t>http://www.icbf.gov.co/cargues/avance/docs/ley_0769_2002.htm</t>
  </si>
  <si>
    <t>Art. 28
Modificado por el art. 8, Ley 1383 de 2010.</t>
  </si>
  <si>
    <t>Ley 769 de 2002, ARTÍCULO   131. MULTAS. Modificado por el art. 21, Ley 1383 de 2010 Literal C multa equivalente a quince (15) salarios mínimos legales diarios vigentes, el conductor de un vehículo automotor</t>
  </si>
  <si>
    <t>De la conduccion y las normas de Transito</t>
  </si>
  <si>
    <t>Art. 106 a 109</t>
  </si>
  <si>
    <t xml:space="preserve">Ley 769 de 2002, ARTÍCULO   131. MULTAS. Modificado por el art. 21, Ley 1383 de 2010A. Será sancionado con multa equivalente a cuatro (4) salarios mínimos legales diarios vigentes (SMLDV) el conductor de un vehículo no automotor…
B. Será sancionado con multa equivalente a ocho (8) salarios mínimos legales diarios vigentes (smldv) el conductor y/o propietario de un vehículo automotor...
C. Será sancionado con multa equivalente a quince (15) salarios mínimos legales diarios vigentes (SMLDV) el conductor y/o propietario de un vehículo automotor…
D. Será sancionado con multa equivalente a treinta (30) salarios mínimos legales diarios vigentes (smldv) el conductor y/o propietario de un vehículo automotor… 
</t>
  </si>
  <si>
    <t>Registro de Capacitacion en Seguridad vial.
Certificado curso de Manejo Defensivo</t>
  </si>
  <si>
    <t>Para transitar por las carreteras del país debe llevarse el equipo de carretera:.</t>
  </si>
  <si>
    <t>1, 2, 19, 28,30,32,34,  42, 50, 60-83, 85, 86, 106-108,109-115</t>
  </si>
  <si>
    <t>La carga de un vehículo debe estar debidamente empacada, rotulada, embalada y cubierta conforme a la normatividad técnica nacional cuando esta aplique, de acuerdo con las exigencias propias de su naturaleza, de manera que cumpla con las medidas de seguridad vial y la normatividad ambiental. Los contenedores deberán llevar dispositivos especiales de sujeción, según lo estipulado por el Ministerio de Transporte.</t>
  </si>
  <si>
    <t xml:space="preserve">Ley 769 de 2002, ARTÍCULO   131. MULTAS. Modificado por el art. 21, Ley 1383 de 2010A. Será sancionado con multa equivalente a cuatro (4) salarios mínimos legales diarios vigentes (SMLDV) el conductor de un vehículo no automotor…
B. Será sancionado con multa equivalente a ocho (8) salarios mínimos legales diarios vigentes (smldv) el conductor y/o propietario de un vehículo automotor...
C. Será sancionado con multa equivalente a quince (15) salarios mínimos legales diarios vigentes (SMLDV) el conductor y/o propietario de un vehículo automotor…
D. Será sancionado con multa equivalente a treinta (30) salarios mínimos legales diarios vigentes (smldv) el conductor y/o propietario de un vehículo automotor… </t>
  </si>
  <si>
    <t xml:space="preserve">
Inspección a vehículos.
</t>
  </si>
  <si>
    <t>Por razones de seguridad vial y de protección al ambiente, el propietario o tenedor del vehículo de placas nacionales o extranjeras, que transite por el territorio nacional, tendrá la obligación de mantenerlo en óptimas condiciones mecánicas y de seguridad.</t>
  </si>
  <si>
    <t>Certificado de Revision Tecnicomencanica</t>
  </si>
  <si>
    <t>(4) Rotulado y etiquetado de embalajes y envases
(12) Diseñar y ejecutar un programa de capacitación y entrenamiento en el manejo de procedimientos operativos normalizados y prácticas seguras para todo el personal que interviene en las labores de embalaje, cargue, descargue, almacenamiento, movilización, disposición adecuada de residuos, descontaminación y limpieza.
Diseñar el Plan de Contingencia para la atención de accidentes 
Efectar desacrga según las normas de seguridad previstas
Exigir al conductor la carga debidamente etiquetada y rotulada 
Solicitar al conductor la Tarjeta de Emergencia
Verificar que el vehículo vacío salga completamente limpio de cualquier tipo de residuo o derrame</t>
  </si>
  <si>
    <t>Decreto 1609
Por el cual se reglamenta el manejo y transporte terrestre automotor de mercancías peligrosas por carretera</t>
  </si>
  <si>
    <t>http://www.icbf.gov.co/cargues/avance/docs/decreto_1609_2002.htm</t>
  </si>
  <si>
    <t xml:space="preserve">Art. 1, 2, 3, 4, 12.  </t>
  </si>
  <si>
    <t>Ley 1609, Art. 28 Desde 20 hasta 200 Salarios Minimos Legales Vigentes</t>
  </si>
  <si>
    <t xml:space="preserve">
Teniendo los envases  debidamente identificadas según su sustancias.
Hojas de seguridad en el lugar de almacenamiento.
Capacitando a los trabajadores sobre el uso de las sustancias químicas.
Procedimiento de manejo seguro de sustancias peligrosas</t>
  </si>
  <si>
    <t>Cotizar al SGRP de acuerdo al la actividad económica de la empresa y clase de riesgo.</t>
  </si>
  <si>
    <t>Decreto 1607
Por el cual se modifica la Tabla de Clasificación de Actividades Económicas para el Sistema General de Riesgos Profesionales y se dictan otras disposiciones</t>
  </si>
  <si>
    <t>http://www.icbf.gov.co/cargues/avance/docs/decreto_1607_2002.htm</t>
  </si>
  <si>
    <t>Se cotiza de acuerdo con la actividad económica
I.: Adminsitrativos
III: Operativos y patio
IV: Conductores y conserjes
V: Trabjadores en campo</t>
  </si>
  <si>
    <t>Cotizaciones en contratación no laboral. En los contratos en donde esté involucrada la ejecución de un servicio por una persona natural en favor de una persona natural o jurídica de derecho público o privado, tales como contratos de obra, de arrendamiento de servicios, de prestación de servicios, consultoría, asesoría y cuya duración sea superior a tres (3) meses, la parte contratante deberá verificar la afiliación y pago de aportes al Sistema General de Seguridad Social en Salud.</t>
  </si>
  <si>
    <t>Decreto 1703
Por el cual se adoptan medidas para promover y controlar la afiliación y el pago de aportes en el Sistema General de Seguridad Social en Salud.</t>
  </si>
  <si>
    <t>http://www.icbf.gov.co/cargues/avance/docs/decreto_1703_2002.htm</t>
  </si>
  <si>
    <t>Para pago de servicios a contratista se olicita copia de planilla de Pago de aportes al SGSSS</t>
  </si>
  <si>
    <t>Al terminar el período de incapacidad temporal, el  empleador está obligado, si el trabajador recupera su capacidad de trabajo, a ubicarlo en el cargo que desempeñaba, o a reubicarlo en cualquier otro para el cual esté capacitado, de la misma categoría.</t>
  </si>
  <si>
    <t>Ley 776
Por la cual se dictan normas sobre la organización, administración y prestaciones del Sistema General de Riesgos Profesionales.</t>
  </si>
  <si>
    <t>http://www.icbf.gov.co/cargues/avance/docs/ley_0776_2002.htm</t>
  </si>
  <si>
    <t>Art. 4</t>
  </si>
  <si>
    <t>Continuidad de contratos post incapacidad</t>
  </si>
  <si>
    <t>El empleador está obligado a ubicar al trabajador incapacitado parcialmente en el cargo que desempeñaba o a proporcionarle un trabajo compatible con sus capacidades y aptitudes, para lo cual deberán efectuar los movimientos de personal que sean necesarios</t>
  </si>
  <si>
    <t>Art. 8</t>
  </si>
  <si>
    <t>Exámenes médicos ocupacionales y contratos de trabajo</t>
  </si>
  <si>
    <t xml:space="preserve">Ubicando o Reubicando a los trabajadores de acuerdo a las consideraciones médicas
</t>
  </si>
  <si>
    <t>Ministerio de Transporte</t>
  </si>
  <si>
    <t>El uso del cinturón de seguridad es obligatorio para todos los vehículos automotores.</t>
  </si>
  <si>
    <t>Resolucion 19200
Por la cual se reglamenta el uso e instalación del cinturón de seguridad de acuerdo con el artículo 82 del Código Nacional de Tránsito Terrestre</t>
  </si>
  <si>
    <t>http://www.icbf.gov.co/cargues/avance/docs/resolucion_mintransporte_19200_2002.htm</t>
  </si>
  <si>
    <t>Art. 1, 2, 3</t>
  </si>
  <si>
    <t>Capacitacion Dispositivos de seguridad Vial
Programa de seguridad vial, inspecciones a vehículos.</t>
  </si>
  <si>
    <t>Durante la fase práctica el aprendiz estará afiliado en riesgos profesionales por la ARL que cubre la empresa. En materia de salud, durante las fases lectiva y práctica, el aprendiz estará cubierto por el Sistema de Seguridad Social en Salud.</t>
  </si>
  <si>
    <t>Ley 789 
Por la cual se dictan normas para apoyar el empleo y ampliar la protección social y se modifican algunos artículos del Código Sustantivo de Trabajo.</t>
  </si>
  <si>
    <t>http://www.icbf.gov.co/cargues/avance/docs/ley_0789_2002.htm</t>
  </si>
  <si>
    <t>Art. 30</t>
  </si>
  <si>
    <t>Se tiene vinculado aprendiz</t>
  </si>
  <si>
    <t>Empresas obligadas a la vinculación de aprendices. Las empresas privadas, desarrolladas por personas naturales o jurídicas, que realicen cualquier tipo de actividad económica diferente de la construcción, que ocupen un número de trabajadores no inferior a quince (15), se encuentran obligadas a vincular aprendices para los oficios u ocupaciones que requieran formación académica o profesional metódica y completa en la actividad económica que desempeñan.
Parágrafo. Empresas de menos de diez (10) trabajadores podrán voluntariamente tener un aprendiz de formación del SENA.</t>
  </si>
  <si>
    <t xml:space="preserve">Art. 32
Adicionado por el art. 168, Ley 1450 de 2011. </t>
  </si>
  <si>
    <t>Art. 5 Acuerdo 002 de 2013, Hasta de un (01) Salario Minimo Mensual Vigente, que se impondrán de manera sucesiva mensual, hasta cuando se verifique que ha(n) cesado el (los) motivo(s) del incumplimiento, incluido el pago de la obligación principal.</t>
  </si>
  <si>
    <t>Ministerio de Trabajo y Protección Social</t>
  </si>
  <si>
    <t>Obligatoriedad de afiliaciones a trabajadores</t>
  </si>
  <si>
    <t>Capitulo 6 y 7</t>
  </si>
  <si>
    <t>Afiliacion Obligatoria al Sistema  General de Pensiones</t>
  </si>
  <si>
    <t>Ley 797
Por la cual se reforman algunas disposiciones del sistema general de pensiones previsto en la Ley 100 de 1993 y se adoptan disposiciones sobre los Regímenes Pensionales exceptuados y especiales.</t>
  </si>
  <si>
    <t>http://www.icbf.gov.co/cargues/avance/docs/ley_0797_2003.htm</t>
  </si>
  <si>
    <t>Afiliacion al Sistema General de Pensiones</t>
  </si>
  <si>
    <t>Presidencia de la Republica</t>
  </si>
  <si>
    <t xml:space="preserve">Características del contrato de aprendizaje.  
Formalidades del contrato de aprendizaje. 
Edad mínima para el contrato de aprendizaje.  
Apoyo de sostenimiento mensual en la relación de aprendizaje. 
Afiliación al Sistema de Seguridad Social Integral. 
 Modalidades del contrato de aprendizaje.
Terminación del contrato de aprendizaje.
Regulación de la cuota de aprendices.
Cobertura en dos o más ciudades
Monetización de la cuota de aprendizaje.
Pago de la monetización. 
Programas de capacitación para inserción laboral. </t>
  </si>
  <si>
    <t>Decreto 933
Por medio del cual se reglamenta el Contrato de Aprendizaje y se dictan otras disposiciones</t>
  </si>
  <si>
    <t>http://www.alcaldiabogota.gov.co/sisjur/normas/Norma1.jsp?i=7594</t>
  </si>
  <si>
    <t xml:space="preserve">Art. 1
Art. 2
Art. 3 
Art. 4
Art. 5 
Art. 6 
Art. 8 
Art. 11  
Art. 11 Pará. 2  
Art. 12  
Art. 13 
Art. 16 </t>
  </si>
  <si>
    <t>Derogado 1072</t>
  </si>
  <si>
    <t>Direccion General de Riesgos Profesionales</t>
  </si>
  <si>
    <t>Exámenes médicos para efectos de salud ocupacional; suministro de personal, dependencias o departamentos de salud ocupacional; Vigilancia, control y asesoria a los programas de salud ocupacional; Derecho de las empresas a solicitar asesoría en salud ocupacional; Brigadas de emergencia, planes de emergencia y evacuación; Medidas de seguridad personal.</t>
  </si>
  <si>
    <t>Circular 01
Vigilancia y control para la afiliación, promoción y prevención en riesgos profesionales.</t>
  </si>
  <si>
    <t>http://www.alcaldiabogota.gov.co/sisjur/normas/Norma1.jsp?i=8794</t>
  </si>
  <si>
    <t>El incumplimiento de lo establecido en el Decreto-ley 1295 de 1994 y de las instrucciones impartidas en la presente circular, será sancionado de acuerdo al literal c) del artículo 91 del Decreto-ley 1295 de 1994 para las Administradoras de Riesgos Profesionales y las empresas públicas y privadas conforme al literal a) del artículo 91 del mismo decreto.</t>
  </si>
  <si>
    <t>Departamento de SSTQ
Asesorías de en seguridad y salud en el trabajo
Planes de emergencias
Planos de evacuación
Brigadas de emergecias (capacitación y entrenamiento)
Simulacros</t>
  </si>
  <si>
    <t>El empleador que argumentando descontar al trabajador sumas correspondientes a aportes parafiscales no las remita a la seguridad social y, al ICBF, SENA y Cajas de Compensación Familiar, cuando a ello hubiere lugar, será responsable conforme las disposiciones legales.</t>
  </si>
  <si>
    <r>
      <t xml:space="preserve">Ley 828
</t>
    </r>
    <r>
      <rPr>
        <sz val="8"/>
        <color rgb="FF0000CC"/>
        <rFont val="Arial"/>
        <family val="2"/>
      </rPr>
      <t>Modificada por el art. 36, Decreto Nacional 126 de 2010, en lo relativo a las multas</t>
    </r>
    <r>
      <rPr>
        <sz val="8"/>
        <rFont val="Arial"/>
        <family val="2"/>
      </rPr>
      <t xml:space="preserve">   Por la cual se expiden normas para el Control a la Evasión del Sistema de Seguridad Social</t>
    </r>
  </si>
  <si>
    <t>http://www.icbf.gov.co/cargues/avance/docs/ley_0828_2003.htm</t>
  </si>
  <si>
    <t>La empresa da cumplimiento estricto a los pagos de acuerdo con la Ley.</t>
  </si>
  <si>
    <t>Por el cual se definen las actividades de alto riesgo para la salud del trabajador</t>
  </si>
  <si>
    <t>DECRETO 2090
Por el cual se definen las actividades de alto riesgo para la salud del trabajador y se modifican y señalan las condiciones, requisitos y beneficios del régimen de pensiones de los trabajadores que laboran en dichas actividades</t>
  </si>
  <si>
    <t>http://www.icbf.gov.co/cargues/avance/docs/decreto_2090_2003.htm</t>
  </si>
  <si>
    <t xml:space="preserve">Ninguno </t>
  </si>
  <si>
    <t>Ministerio de Ambiente, Vivienda y Desarrollo Territorial</t>
  </si>
  <si>
    <t>controlar y reducir la contaminación atmosférica en todo el territorio nacional y definir y regular los instrumentos administrativos y los mecanismos necesarios para la prevención y control de deterioro ambiental;</t>
  </si>
  <si>
    <t xml:space="preserve">Resolución 1488
Por la cual se establecen los requisitos, las condiciones y los límites máximos permisibles de emisión, bajo los cuales se debe realizar la disposición final de llantas usadas y nuevas con desviación de calidad, en hornos de producción de clinker de plantas cementeras.
</t>
  </si>
  <si>
    <t>http://www.icbf.gov.co/cargues/avance/docs/resolucion_minambientevdt_1488_2003.htm</t>
  </si>
  <si>
    <t>Articulo 3,4,9</t>
  </si>
  <si>
    <t>Ley 1333 de 2009, Art. 40 Numeral 1, Multas diarias hasta por cinco mil (5.000) salarios mínimos mensuales legales vigentes.</t>
  </si>
  <si>
    <t>Registro de disposicion final de llantas</t>
  </si>
  <si>
    <t xml:space="preserve">Definiciones aplicables al uso eficiente de la energía, mecanismos de participación por parte de las empresas, criterios de distinción en uso eficiente de la energía y programa de uso eficiente de la energía.  </t>
  </si>
  <si>
    <t>Decreto 3683
Por el cual se reglamenta la Ley 697 de 2001 y se crea una Comisión Intersectorial</t>
  </si>
  <si>
    <t>http://www.icbf.gov.co/cargues/avance/docs/decreto_3683_2003.htm</t>
  </si>
  <si>
    <t>Art. 2, 8</t>
  </si>
  <si>
    <t>Matriz de identificación y evaluación de impactos ambientales
Programa de uso eficiente y ahorro de energia</t>
  </si>
  <si>
    <t>El empleador en compañía de la Administradora de Riesgos Profesionales a la cual se encuentre afiliado, deberá garantizar que todos sus trabajadores reciban mediante cualquier mecanismo de comunicación, ya sea escrito o audiovisual como mínimo la siguiente: 
* Política de salud ocupacional de la empresa en la cual trabaja el afiliado, firmada por el representante legal. 
• Derechos y deberes del trabajador en el Sistema General de Riesgos Profesionales.</t>
  </si>
  <si>
    <t>Circular unificada
Unificar las instrucciones para la vigilancia, control y administracion del Sistema General de Riesgos Profesionales.</t>
  </si>
  <si>
    <t>http://www.laseguridad.ws/consejo/consejo/html/biblioteca-legis/circular_unificada.pdf</t>
  </si>
  <si>
    <t>B3</t>
  </si>
  <si>
    <t>Politicas de la empresa
Reglamento interno de trabajo
Reglamento de Higiene y Seguridad Industrial</t>
  </si>
  <si>
    <t>Practicar los exámenes médicos ocupacionales de ingreso, periódicos y de retiro, los cuales son a cargo y por cuenta del empleador</t>
  </si>
  <si>
    <t>A1</t>
  </si>
  <si>
    <t xml:space="preserve">
Procedimiento de evaluaciones médicas ocupacionales</t>
  </si>
  <si>
    <t>Los empleadores están obligados a suministrar a sus trabajadores elementos de protección personal, cuya fabricación, resistencia y duración estén sujetos a las normas de calidad para garantizar la seguridad personal de los trabajadores en los puestos o centros de trabajo</t>
  </si>
  <si>
    <t>A6</t>
  </si>
  <si>
    <t xml:space="preserve">Ficha de especificación de EPP
Matriz de Elementos de Protección Personal por cargo. </t>
  </si>
  <si>
    <t>Ministerio de transporte</t>
  </si>
  <si>
    <t xml:space="preserve"> La presente Resolución tiene por objeto regular las condiciones mínimas que deben cumplir los vehículos que transporten carne, pescado o alimentos fácilmente corruptibles, en todo el territorio nacional, de conformidad con lo establecido en el artículo 131 literal B de la Ley 769 de 2002, principalmente en los aspectos relacionados con los requisitos de las unidades de transporte destinadas a dicha actividad y el procedimiento de control.
Para efectos de esta Resolución se consideran alimentos corruptibles los siguientes: Carne fresca de las diferentes especies animales declaradas aptas para el consumo humano (bovinos, porcinos, aves, ovinos, caprinos, conejos, equinos) y otras que el Ministerio de la Protección Social declare como aptas para dichos fines; pescado fresco y otros productos de la pesca, y productos que de acuerdo a la información contenida en su rotulado, requieran condiciones especiales de refrigeración o congelamiento.</t>
  </si>
  <si>
    <t>Resolución 2505
Por la cual se reglamentan las condiciones que deben cumplir los vehículos para transportar carne, pescado o alimentos fácilmente corruptibles</t>
  </si>
  <si>
    <t>file:///D:/Escritorio/Resolucion_2505_2004.pdf</t>
  </si>
  <si>
    <t xml:space="preserve">Que el artículo 131 Literal B de la Ley 769 de 2002 estipula que el conductor de un vehículo automotor que transporte carne, pescado o alimentos fácilmente corruptibles, en vehículos que no cumplan las condiciones fijadas por el Ministerio de Transporte será sancionado con una multa equivalente a ocho (8) salarios mínimos legales diarios vigentes, además, se le suspenderá la licencia de conducción por el término de tres (3) meses, sin perjuicio de lo que establezcan las autoridades sanitarias. </t>
  </si>
  <si>
    <t>Vehículos cumplen con las expecificaciones técnicas para el transporte de alimentos facilmente corruptibles.
Programa de mantenimiento a vehículos, e inspecciones a vehícuos y compartimientos.</t>
  </si>
  <si>
    <t xml:space="preserve">SSTQ y </t>
  </si>
  <si>
    <t>MINISTERIO DEL TRABAJO</t>
  </si>
  <si>
    <t>Formulario integrado de aportes para pago de Seguridad Social</t>
  </si>
  <si>
    <t>DECRETO 3667
Modificado por el art. 1, Decreto Nacional 187 de 2005
Por medio del cual se reglamentan algunas disposiciones de la Ley 21 de 1982, la Ley 89 de 1988 y la Ley 100 de 1993, se dictan disposiciones sobre el pago de aportes parafiscales y al Sistema de Seguridad Social Integral y se dictan otras disposiciones.</t>
  </si>
  <si>
    <t>http://www.alcaldiabogota.gov.co/sisjur/normas/Norma1.jsp?i=15162</t>
  </si>
  <si>
    <t>Planillas de pago de SS</t>
  </si>
  <si>
    <t>La presente resolu ción tiene por objeto reglamentar la tipología para vehículos automotores de carga para transporte terrestre, así como los requisitos relacionados con dimensiones, máximos pesos brutos vehiculares y máximos pesos por eje, para su operación normal en la red vial en todo el territorio nacional, de acuerdo con las definiciones, designación y clasificación establecidas en la Norma Técnica Colombiana NTC 4788 "Tipología para vehículos de transporte de carga terrestre".</t>
  </si>
  <si>
    <t>Resolución 4100
por la cual se adoptan los límites de pesos y dimensiones en los vehículos de transporte terrestre automotor de carga por carretera, para su operación normal en la red vial a nivel nacional.</t>
  </si>
  <si>
    <t>http://www.alcaldiabogota.gov.co/sisjur/normas/Norma1.jsp?i=15600</t>
  </si>
  <si>
    <t>Comparendo por exceso de carga.</t>
  </si>
  <si>
    <t>Conocimiento de embarque de casetas
Contrato de transporte terrestre nacional
Programa de seguridad vial
Aseguramiento del peso cumpla con las especificaciones de técnicas</t>
  </si>
  <si>
    <t>Art 1 Protección especial por parte del Estado de los derechos que tienen los ciudada-nos a ser tratados en condiciones de igualdad, sin que puedan ser discriminados en razón de su edad para acceder al trabajo.                                                                                                                                                                                        Art 2 Prohibición. Ninguna persona natural o jurídica, de derecho público o privado, podrá exigir a los aspirantes a ocupar un cargo o ejercer un trabajo, cumplir con un rango de edad determina-do para ser tenido en cuenta en la decisión que defina la aprobación de su aspiración laboral. Los requisitos para acceder a un cargo que se encuentre vacante o a ejercer un trabajo deberán referirse a méritos o calidades de expe-riencia, profesión u ocupación.                                                                                                        Art 3 ° Razones de equidad. A partir de la vigencia de la pre-sente ley, los reglamentos que contemplen restricciones de edad para acceder a un cargo o empleo o un trabajo deberán ser modificados, con el propósito de eliminar esta o cualquier otra limitante que no garantice condiciones de equidad, razones que deberán ser promovi-das entre todos los trabajadores.</t>
  </si>
  <si>
    <t>Ley 931
Derecho al trabajo en condiciones de igualdad 
Por la cual se dictan normas sobre el derecho al trabajo en condiciones de igualdad en razón de la edad</t>
  </si>
  <si>
    <t>http://www.alcaldiabogota.gov.co/sisjur/normas/Norma1.jsp?i=15591</t>
  </si>
  <si>
    <t>Sanciones. Corresponde al Ministerio de la Protección Social ejercer la vigilancia y sancionar a quienes violen las presentes disposiciones, con multas sucesivas equivalentes a cincuenta salarios mínimos legales mensuales vigentes, a través de la jurisdicción laboral y mediante procesos sumarios, con las garantías de la ley.</t>
  </si>
  <si>
    <t>Programa de selección y contratación  de personal  y contrato de trabajo</t>
  </si>
  <si>
    <t>Ministerio de la proteccion Social</t>
  </si>
  <si>
    <t>El empleador o contratante deberá notificar a la entidad promotora de salud a la que se encuentre afiliado el trabajador y a la correspondiente administradora de riesgos profesionales, sobre la ocurrencia del accidente de trabajo o de la enfermedad profesionales.</t>
  </si>
  <si>
    <t>Resolución 156
por la cual se adoptan los formatos de informe de accidente de trabajo y de enfermedad profesional y se dictan otras disposiciones.</t>
  </si>
  <si>
    <t>http://www.alcaldiabogota.gov.co/sisjur/normas/Norma1.jsp?i=15861</t>
  </si>
  <si>
    <t>Reporte a ARL y las EPS correspondientes</t>
  </si>
  <si>
    <t>Presidente de la republica</t>
  </si>
  <si>
    <t>En desarrollo de lo señalado en los Decretos 3667 de 2004 y 187 de 2005, las Administradoras del Sistema de Seguridad Social Integral y el SENA, el ICBF y las Cajas de Compensación Familiar, deberán permitir a los aportantes el pago de sus aportes mediante la Planilla Integrada de Liquidación de Aportes, por medio electrónico, la cual será adoptada mediante resolución expedida por el Ministerio de la Protección Social.</t>
  </si>
  <si>
    <r>
      <t xml:space="preserve">Decreto 1465
por medio del cual se reglamentan los artículos 9° de la Ley 21 de 1982, el parágrafo 1° del artículo 1° de la Ley 89 de 1988, 287 de la Ley 100 de 1993, el numeral 4 del artículo 30 de la Ley 119 de 1994, 15 de la Ley 797 de 2003 y 10 de la Ley 828 de 2003.
</t>
    </r>
    <r>
      <rPr>
        <sz val="8"/>
        <color rgb="FFFF0000"/>
        <rFont val="Arial"/>
        <family val="2"/>
      </rPr>
      <t>Modificado por el art. 5, Decreto Nacional 1931 de 2006</t>
    </r>
  </si>
  <si>
    <t>http://www.icbf.gov.co/cargues/avance/docs/decreto_1465_2005.htm</t>
  </si>
  <si>
    <t>Liquidacion y pago a traves de la PILA</t>
  </si>
  <si>
    <t>Cuando el empleador o contratante no reporte el accidente de trabajo o la enfermedad profesional y el aviso lo dé el trabajador o la persona interesada, conforme lo dispone el inciso 5º del artículo 3º de la Resolución 00156, la Entidad Administra de Riesgos Profesionales solicitará y complementará la información que se requiera, para efecto de diligenciar las variables contenidas en el anexo técnico que forma parte integral de la presente resolución.</t>
  </si>
  <si>
    <t>Resolución 1570
por la cual se establecen las variables y mecanismos para recolección de información del Subsistema de Información en Salud Ocupacional y Riesgos Profesionales y se dictan otras disposiciones</t>
  </si>
  <si>
    <t>http://www.alcaldiabogota.gov.co/sisjur/normas/Norma1.jsp?i=16656</t>
  </si>
  <si>
    <t>Reportando todos los incidentes de trabajo</t>
  </si>
  <si>
    <t>Se suprime la obligación de aprobación del Reglamento por parte del Ministerio de protección Social.</t>
  </si>
  <si>
    <t>Ley 962  
por la cual se dictan disposiciones sobre racionalización de trámites y procedimientos administrativos de los organismos y entidades del Estado y de los particulares que ejercen funciones públicas o prestan servicios públicos.</t>
  </si>
  <si>
    <t>http://www.alcaldiabogota.gov.co/sisjur/normas/Norma1.jsp?i=17004</t>
  </si>
  <si>
    <t>Supervisión de la revisión y aprobación de reglamento de Higiene y Seguridad Industrial.-</t>
  </si>
  <si>
    <t>Pago de salarios, honorarios y prestaciones del secuestrado.
Protección en materia de salud.</t>
  </si>
  <si>
    <t>Ley 986
Por medio de la cual se adoptan medidas de protección a las víctimas del secuestro y sus familias, y se dictan otras disposiciones.</t>
  </si>
  <si>
    <t>http://www.alcaldiabogota.gov.co/sisjur/normas/Norma1.jsp?i=17417</t>
  </si>
  <si>
    <t>Art. 15
Art. 17</t>
  </si>
  <si>
    <t>No se ha presentado esta eventualidad</t>
  </si>
  <si>
    <t>Ministerio de Proteccion Social</t>
  </si>
  <si>
    <t>(1) Definiciones aceite usado, gestores, tratamientos.
(2) Requisitos para el aprovechamiento del aceite usado; como combustible.</t>
  </si>
  <si>
    <t xml:space="preserve">Resolución 1446
Por la cual se modifica parcialmente la Resolución 415 del 13 de marzo de 1998, que establece los casos en los cuales se permite la combustión de aceites de desecho o usados y las condiciones técnicas para realizar la misma. </t>
  </si>
  <si>
    <t>http://www.icbf.gov.co/cargues/avance/docs/resolucion_minambientevdt_1446_2005.htm</t>
  </si>
  <si>
    <t>Art. 1 y 2</t>
  </si>
  <si>
    <t>Certificaciones de disposición final aceite usado de proveedores autorizados.</t>
  </si>
  <si>
    <t>El presente decreto tiene por objeto definir los requisitos y procedimientos para la afiliación de los trabajadores independientes en forma colectiva al Sistema de Seguridad Social Integral, a través de las asociaciones y agremiaciones.</t>
  </si>
  <si>
    <t>Decreto 3615
por el cual se reglamenta la afiliación de los trabajadores independientes de manera colectiva al Sistema de Seguridad Social Integral.</t>
  </si>
  <si>
    <t>http://www.alcaldiabogota.gov.co/sisjur/normas/Norma1.jsp?i=17904</t>
  </si>
  <si>
    <t>Soporte de pago de SS para pago de servicios</t>
  </si>
  <si>
    <t>Adicionar al artículo 4° de la Resolución 4100 del 28 de diciembre de 2004 las configuraciones 2S2 y 4R3</t>
  </si>
  <si>
    <t>Resolución 2888
por la cual se modifica parcialmente la Resolución 4100 del 28 de diciembre de 2004.</t>
  </si>
  <si>
    <t>http://www.alcaldiabogota.gov.co/sisjur/normas/Norma1.jsp?i=17985#1</t>
  </si>
  <si>
    <t>Vehiculos de tranporte público deben someterse anualmente a la revisión técnico-mecánica y de gases
Métodos de ensayo para vehículo Diesel - Ralenti. Formato de la prueba. Procedimiento para vehículos rechazados</t>
  </si>
  <si>
    <t>Resolución 3500
por la cual se establecen las condiciones mínimas que deben cumplir los Centros de Diagnóstico Automotor para realizar las revisiones técnico-mecánica y de gases de los vehículos automotores que transiten por el territorio nacional.</t>
  </si>
  <si>
    <t>http://www.alcaldiabogota.gov.co/sisjur/normas/Norma1.jsp?i=18301</t>
  </si>
  <si>
    <t>Art. 17, 20, 21, 27</t>
  </si>
  <si>
    <t>Certificado de emision de Gases</t>
  </si>
  <si>
    <t>MINSTRANSPORTE</t>
  </si>
  <si>
    <t>Modificado por el art. 1, Resolución Min. Transporte 4016 de 2006. Todo vehículo automotor que transite por las carreteras nacionales o departamentales deberá tener encendidas las luces medias exteriores entre las 06:00 horas y las 18:00 horas, sin importar las condiciones climáticas reinantes.</t>
  </si>
  <si>
    <t>RESOLUCION 4007
Por la cual se dicta una medida tendiente a mejorar la seguridad vial de las carreteras nacionales y departamentales.</t>
  </si>
  <si>
    <t>http://www.alcaldiabogota.gov.co/sisjur/normas/Norma1.jsp?i=18621</t>
  </si>
  <si>
    <t>Coordinador de  y Distribución</t>
  </si>
  <si>
    <t>Monto y distribucion de las Cotizaciones al Salud</t>
  </si>
  <si>
    <r>
      <t xml:space="preserve">Resolución 1122
por la cual se hacen algunas modificaciones en el Sistema General de Seguridad Social en Salud y se dictan otras disposiciones.
</t>
    </r>
    <r>
      <rPr>
        <sz val="8"/>
        <color rgb="FF0000CC"/>
        <rFont val="Arial"/>
        <family val="2"/>
      </rPr>
      <t>Reglamentada parcialmente por el Decreto Nacional 313 de 2008, Modificada por el art. 36, Decreto Nacional 126 de 2010, en lo relativo a las multas</t>
    </r>
  </si>
  <si>
    <t>https://www.funcionpublica.gov.co/eva/gestornormativo/norma.php?i=22600</t>
  </si>
  <si>
    <t>Toda</t>
  </si>
  <si>
    <t>Soport de pago de Nomina</t>
  </si>
  <si>
    <t>Prescripcion de Meidcamentos</t>
  </si>
  <si>
    <t>Decreto 2200
por el cual se reglamenta el servicio farmacéutico y se dictan otras disposiciones</t>
  </si>
  <si>
    <t>286/5</t>
  </si>
  <si>
    <t>http://actualicese.com/normatividad/2015/12/24/proyecto-de-decreto-retencion-a-independientes/</t>
  </si>
  <si>
    <t>Art. 16 y 17</t>
  </si>
  <si>
    <t>No se evidencia medicamentos en el Botiquin de Primeros Auxilios.</t>
  </si>
  <si>
    <t>Obligación de inscripción y reportes ante el RUNT y otras disposiciones.</t>
  </si>
  <si>
    <t>LEY  1005
por la cual se adiciona y modifica el Código Nacional de Tránsito Terrestre, Ley 769 de 2002.</t>
  </si>
  <si>
    <t>http://www.alcaldiabogota.gov.co/sisjur/normas/Norma1.jsp?i=18835</t>
  </si>
  <si>
    <t>Ley 1005, Artículo  12. Sanciones. Quienes estando obligados a inscribirse o a reportar la información necesaria para mantener actualizado el Registro Unico de Tránsito, RUNT, de que trata el artículo 8° de la Ley 769 de 2002, no cumplan con esta obligación dentro del término y condiciones establecidas en la ley o el reglamento expedido por el Ministerio de Transporte, serán sancionados con multa de treinta (30) salarios mínimos diarios legales vigentes.</t>
  </si>
  <si>
    <t>Programa de seguridad vial</t>
  </si>
  <si>
    <t>Por medio de la cual se adoptan medidas para prevenir, corregir y sancionar el acoso laboral y otros hostigamientos en el marco de las relaciones de trabajo</t>
  </si>
  <si>
    <t>Ley 1010</t>
  </si>
  <si>
    <t>http://www.icbf.gov.co/cargues/avance/docs/ley_1010_2006.htm</t>
  </si>
  <si>
    <t>Por temeridad de la queja,multa entre medio y tres salarios mínimos legales mensuales, los cuales se descontarán sucesivamente de la remuneración que el quejoso devengue, durante los seis (6) meses siguientes a su imposición.</t>
  </si>
  <si>
    <t>Reglamento interno de trabajo
Comité de convivencia.</t>
  </si>
  <si>
    <t>Presidencia</t>
  </si>
  <si>
    <t>Por medio del cual se corrige un yerro de la Ley 1010 de enero 23 de 200 por medio de la cual se adoptan medidas para prevenir, corregir y sancionar el acoso laboral y otros hostigamientos en el marco de las relaciones de trabajo.</t>
  </si>
  <si>
    <t xml:space="preserve">DECRETO 231 </t>
  </si>
  <si>
    <t>http://www.alcaldiabogota.gov.co/sisjur/normas/Norma1.jsp?i=18922</t>
  </si>
  <si>
    <t xml:space="preserve">Las multas a las que se refiere este numeral son las que contempla el artículo 486 del C.S.T, que en su numeral 2 expresa:
 «Los funcionarios del Ministerio de Trabajo y Seguridad Social, que indique el gobierno, tendrán el carácter de autoridades de policía para todo lo relacionado con la vigilancia y control de que trata el numeral anterior, y están facultados para imponer cada vez multas equivalentes al monto de una (1) a cien (100) veces el salario mínimo mensual más alto vigente según la gravedad de la infracción y mientras ésta subsista, con destino al Servicio Nacional de Aprendizaje, SENA».
</t>
  </si>
  <si>
    <t>Los empleadores deberán elaborar y adaptar un capítulo al reglamento de trabajo que contemple los mecanismos para prevenir el acoso laboral, así como el procedimiento interno para solucionarlo.</t>
  </si>
  <si>
    <t>Resolucion 734
por la cual se establece el procedimiento para adaptar los reglamentos de trabajo a las disposiciones de la Ley 1010 de 2006.</t>
  </si>
  <si>
    <t>http://www.alcaldiabogota.gov.co/sisjur/normas/Norma1.jsp?i=19637</t>
  </si>
  <si>
    <t>Dentro del reglamento se adopto un capitulo para prevenir el Acoso Laboral</t>
  </si>
  <si>
    <t>MINISTERIO DE VIVIENDA, AMBIENTE Y DESARROLLO TERRITORIAL</t>
  </si>
  <si>
    <t>Objeto. La presente resolución establece la norma de calidad del aire o nivel de inmisión, con el propósito de garantizar un ambiente sano y minimizar los riesgos sobre la salud humana que puedan ser causados por la concentración de contaminantes en el aire ambiente.</t>
  </si>
  <si>
    <t>RESOLUCION 601
Por la cual se establece la Norma de Calidad del Aire o Nivel de Inmisión, para todo el territorio nacional en condiciones de referencia.</t>
  </si>
  <si>
    <t>http://www.icbf.gov.co/cargues/avance/docs/resolucion_minambientevdt_0601_2006.htm</t>
  </si>
  <si>
    <t>Ministerio de ambiente, vivienda y desarrollo territorial</t>
  </si>
  <si>
    <t>por la cual se establece la Norma de Calidad del Aire o Nivel de Inmisión, para todo el territorio nacional en condiciones de referencia.</t>
  </si>
  <si>
    <t>Resolución 601</t>
  </si>
  <si>
    <t>http://www.alcaldiabogota.gov.co/sisjur/normas/Norma1.jsp?i=19983</t>
  </si>
  <si>
    <t>Art 4</t>
  </si>
  <si>
    <t>Ley 1259, Art. 7. Numeral 4, Entre cinco (05) y veinte (20) Salarios Minimos Legales Mensuales Vigentes.</t>
  </si>
  <si>
    <t>Programa de gestión ambiental</t>
  </si>
  <si>
    <t xml:space="preserve">Ruido Ambiental  </t>
  </si>
  <si>
    <t>Resolución 0627 
por la cual se establece la norma nacional de emisión de ruido y ruido ambiental.</t>
  </si>
  <si>
    <t>http://www.icbf.gov.co/cargues/avance/docs/resolucion_minambientevdt_0627_2006.htm</t>
  </si>
  <si>
    <t>Art  9 , 17,  8,9,10,11,17,18-21,27</t>
  </si>
  <si>
    <t>Ley 1259, Art. 10. Multa de un (01) Salario Minimo Legal Mensual Vigente.</t>
  </si>
  <si>
    <t>Afiliación del trabajador independiente</t>
  </si>
  <si>
    <t>Decreto 2313
por el cual se modifica el Decreto 3615 de 2005.</t>
  </si>
  <si>
    <t>http://www.icbf.gov.co/cargues/avance/docs/decreto_2313_2006.htm</t>
  </si>
  <si>
    <t>Por el cual se crea y reglamenta el Sistema de Vigilancia en Salud Pública</t>
  </si>
  <si>
    <t>Decreto 3518
por el cual se crea y reglamenta el Sistema de Vigilancia en Salud Pública y se dictan otras disposiciones</t>
  </si>
  <si>
    <t>http://www.icbf.gov.co/cargues/avance/docs/decreto_3518_2006.htm</t>
  </si>
  <si>
    <t>Art. 17 y 18</t>
  </si>
  <si>
    <t>Decreto 3518 de 2006, Articulo 69 La multa consiste en la sanción pecuniaria que se impone a una persona natural o jurídica por la violación de las disposiciones sanitarias, mediante la ejecución de una actividad o la omisión de una conducta. Las multas podrán ser sucesivas y su valor en total podrá ser hasta por una suma equivalente a 10.000 salarios diarios mínimos legales vigentes al momento de imponerse.</t>
  </si>
  <si>
    <t>Actividades de control para riesgo publico y salud publica.</t>
  </si>
  <si>
    <t>Ministario de transporte</t>
  </si>
  <si>
    <t>La presente resolución tiene por objeto reglamentar la competencia, los parámetros y los procedimientos del trámite de los permisos para transportar cargas indivisibles, extrapesadas y extradimensionadas por las vías nacionales, departamentales, metropolitanas, distritales o municipales, así como las especificaciones de los vehículos que se destinen a esta clase de transporte y las medidas técnicas que se deben adoptar para la protección de la infraestructura vial y de seguridad vial y manejo del tránsito para garantizar la movilización segura de las personas, de los usuarios de las vías y de la carga a transportar.</t>
  </si>
  <si>
    <t>Resolución 4959
por la cual se fijan los requisitos y procedimientos para conceder los permisos para el transporte de cargas indivisibles extrapesadas y extradimensionadas, y las especificaciones de los vehículos destinados a esta clase de transporte.</t>
  </si>
  <si>
    <t>http://www.alcaldiabogota.gov.co/sisjur/normas/Norma1.jsp?i=22132</t>
  </si>
  <si>
    <t>La autoridad competente que otorgó el permiso podrá en cualquier momento, directamente o a través de las autoridades de tránsito, verificar el cumplimiento de las condiciones técnicas, de operación y de seguridad reguladas en la presente resolución para las expedición de los permisos para el transporte de carga especial indivisible, extrapesada o extradimensionada o de ambas condiciones a la vez, y si se llegase a comprobar cualquier incumplimiento podrá cancelar directamente dicho permiso. Las autoridades de control además de imponer las sanciones establecidas en las normas vigentes, inmovilizarán los vehículos rindiendo un informe en el mismo día a la entidad expedidora del permiso.</t>
  </si>
  <si>
    <t>Solicitud de los permisos correspondientes cuando se realice movilizaciones de carga extrapesada y extradimensional</t>
  </si>
  <si>
    <t>Gerencia y de proceso</t>
  </si>
  <si>
    <t>Por la cual se dictan Normas para la prevencion, detección, investigación y sanción de la financiación del terrorismo</t>
  </si>
  <si>
    <t>ley  1121</t>
  </si>
  <si>
    <t>http://www.alcaldiabogota.gov.co/sisjur/normas/Norma1.jsp?i=22647</t>
  </si>
  <si>
    <t xml:space="preserve">Art. 16 modifica el art. 346 de la Ley 599 de 2000.
Art. 17 mediante el cual se modifica el inciso primero del art. 323 de la Ley 599 de 200. </t>
  </si>
  <si>
    <t>si</t>
  </si>
  <si>
    <t>Sanción principal prisión de 8 a 22 años y multa de 650 a 50.000 SMMLV.</t>
  </si>
  <si>
    <t xml:space="preserve">Declaración origen de fondos de prevención de lavado de activos </t>
  </si>
  <si>
    <t>Ministerio de Protección Social</t>
  </si>
  <si>
    <t>Tarifa a pagar en el regimen contributivo en salud;  No habrá períodos mínimos de cotización o períodos de carencia superiores a 26 semanas en el Régimen Contributivo
Aseguramiento de los independientes contratistas de prestación de servicios. Los independientes contratistas de prestación de servicios cotizarán al Sistema General de Seguridad Social en Salud el porcentaje obligatorio para salud sobre una base de la cotización máxima de un 40% del valor mensualizado del contrato. El contratista podrá autorizar a la entidad contratante el descuento y pago de la cotización sin que ello genere relación laboral.
El traslado voluntario de un usuario podrá hacerse a partir de un año de afiliado a la EPS</t>
  </si>
  <si>
    <t>Ley 1122
Por el cual se hacen algunas modificaciones en el Sistema de Seguridad Social en Salud y se dictan otras disposiciones</t>
  </si>
  <si>
    <t>http://www.alcaldiabogota.gov.co/sisjur/normas/Norma1.jsp?i=22600</t>
  </si>
  <si>
    <t>Soportes de Afiliacion
Planilla de pagos</t>
  </si>
  <si>
    <t>Ministerio de Trasnporte</t>
  </si>
  <si>
    <t>Curso específico en tránsito y seguridad vial para el personal técnico y auxiliar acompañante (señaleros y orientadores del tránsito) para el transporte de cargas indivisibles extrapesadas, extradimensionadas o extrapesada y extradimensionada a la vez. Entiéndase por curso específico en tránsito y seguridad vial para el personal técnico y auxiliar acompañante (señaleros y orientadores del tránsito) para el transporte de cargas indivisibles extrapesadas, extradimensionadas o extrapesada y extradimensionada a la vez, la instrucción técnica que reciben las personas poseedoras de Licencia de Conducción de mínimo quinta categoría o su equivalente, que actuarán como acompañantes del transporte de este tipo de cargas, que será impartida por entidad educativa del nivel superior, técnico o tecnológico, o por asociaciones de ingenieros legalmente constituidas que aglutinen profesionales cuyas funciones estén relacionadas con el transporte y el tránsito.</t>
  </si>
  <si>
    <t>Resolucion 1724
por la cual se fijan los contenidos mínimos del curso específico en tránsito y seguridad vial para la capacitación de los integrantes del personal técnico y auxiliar acompañante, considerados en el artículo 16 de la Resolución número 4959 de 2006, para el transporte de carga indivisible, extrapesada, extradimensionada o extrapesada y extradimensionada a la vez.</t>
  </si>
  <si>
    <t>http://www.icbf.gov.co/cargues/avance/docs/ley_1124_2007.htm</t>
  </si>
  <si>
    <t>Las empresas a nivel industrial deben tener un departamento de gestión ambiental dentro de su organización, para velar por el cumplimiento de la normatividad ambiental de la República.</t>
  </si>
  <si>
    <t>Ley 1124
Por medio de la cual se reglamenta el ejercicio de la profesión de Administrador Ambiental.</t>
  </si>
  <si>
    <t>http://www.alcaldiabogota.gov.co/sisjur/normas/Norma1.jsp?i=45542</t>
  </si>
  <si>
    <t>Personal SSTQ</t>
  </si>
  <si>
    <t>Ministerios de salud y protección social</t>
  </si>
  <si>
    <t>Todo establecimiento dedicado al almacenamiento o expendio de carne y productos cárnicos comestibles y derivados cárnicos deberá inscribirse ante la entidad territorial de salud por medio de formulario Único de inscripción expedido por el Ministerio de la Protección Social. Esta inscripción no tendrá ningún costo. Una vez inscrito el expendio, la autoridad sanitaria competente, realizará visitas de inspección para verificar las condiciones sanitarias del establecimiento.</t>
  </si>
  <si>
    <t>Decreto 1500
Por el cual se establece el reglamento técnico a través del cual se crea el Sistema Oficial de Inspección, Vigilancia y Control de la Carne, Productos Cárnicos Comestibles y Derivados Cárnicos, destinados para el Consumo Humano y los requisitos sanitarios y de inocuidad que se deben cumplir en su producción primaria, beneficio, desposte, desprese, procesamiento, almacenamiento, transporte, comercialización, expendio, importación o exportación.</t>
  </si>
  <si>
    <t>http://www.alcaldiabogota.gov.co/sisjur/normas/Norma1.jsp?i=38923</t>
  </si>
  <si>
    <t>Cumplir los literales 1.1., 1.2.1., 1.2.2, 1.2.4. y 1.3. contemplados en el artículo 26 del Capítulo V
Titulo II, Capitulo VI, Capitulo VII</t>
  </si>
  <si>
    <t>Cuando se haya demostrado la violación de las disposiciones sanitarias de que trata el presente decreto, teniendo en cuenta la gravedad del hecho y mediante resolución motivada la autoridad sanitaria impondrá alguna o algunas de las siguientes sanciones de conformidad con el artículo 577 de la Ley 09 de 1979:</t>
  </si>
  <si>
    <t>Incripción a entidad territorial de salud</t>
  </si>
  <si>
    <t>Ministerio de la protección social</t>
  </si>
  <si>
    <t>por el cual se establece el Sistema para la Protección y Control de la Calidad del Agua para Consumo Humano</t>
  </si>
  <si>
    <t>Decreto 1575</t>
  </si>
  <si>
    <t>http://www.icbf.gov.co/cargues/avance/docs/decreto_1575_2007.htm</t>
  </si>
  <si>
    <t>Art.10</t>
  </si>
  <si>
    <t>Por la cual se reglamenta la investigación de incidentes y accidentes de trabajo</t>
  </si>
  <si>
    <t>Resolución 1401</t>
  </si>
  <si>
    <t>http://www.icbf.gov.co/cargues/avance/docs/resolucion_minproteccion_1401_2007.htm</t>
  </si>
  <si>
    <t>Procedimiento investigación de accidentes
Reporte e investigación de los accidentes.</t>
  </si>
  <si>
    <t>Ministerio de Medio Ambiente y Desarrollo Sostenible</t>
  </si>
  <si>
    <t>Para la exclusión del impuesto sobre las ventas en la importación deberá obtenerse previamente a la importación una certificación requerida expedida por la autoridad competente</t>
  </si>
  <si>
    <t>RESOLUCIÓN 978
Por la cual se establece la forma y requisitos para presentar ante el Ministerio de Ambiente, Vivienda y Desarrollo Territorial las solicitudes de acreditación para obtener la certificación de que tratan los artículos 424-5 numeral 4 y 428 literales f) e i) del Estatuto Tributario, con miras a obtener la exclusión de impuesto sobre las ventas correspondiente”.</t>
  </si>
  <si>
    <t>http://www.icbf.gov.co/cargues/avance/docs/resolucion_minambientevdt_0978_2007.htm</t>
  </si>
  <si>
    <t>todos</t>
  </si>
  <si>
    <t>Manifiesto de aduanas</t>
  </si>
  <si>
    <t>Por medio de la cual  Se señalan características, instrumentos básicos y frecuencias
del sistema de control y vigilancia para la calidad del agua para consumo humano</t>
  </si>
  <si>
    <t>Resolución 2115</t>
  </si>
  <si>
    <t>http://www.icbf.gov.co/cargues/avance/docs/resolucion_minproteccion_2115_2007.htm</t>
  </si>
  <si>
    <t>Art. 2-12</t>
  </si>
  <si>
    <t>Por el cual se establece una medida tendiente al uso racional y eficiente de energía eléctrica</t>
  </si>
  <si>
    <t>Decreto 2331</t>
  </si>
  <si>
    <t>http://www.icbf.gov.co/cargues/avance/docs/decreto_2331_2007.htm</t>
  </si>
  <si>
    <t>MINISTERIO DE MINAS Y ENERGÍA</t>
  </si>
  <si>
    <t>ARTÍCULO 1o. OBJETIVO Y CAMPO DE APLICACIÓN. Las medidas señaladas en el presente decreto para propiciar el uso racional y eficiente de energía eléctrica se aplicarán, en los siguientes productos y procesos:
1. En los productos utilizados en la transformación de energía eléctrica tanto de fabricación nacional como importados, para su comercialización en Colombia:
a) Transformadores de potencia y de distribución eléctrica;
b) Generadores de energía eléctrica.
2. En los productos destinados para el uso final de energía eléctrica, tanto de fabricación nacional como importados, para su comercialización en Colombia, en los siguientes procesos:
a) Iluminación;
b) Refrigeración;
c) Acondicionamiento de aire;
d) Fuerza motriz;
f) Calentamiento de agua para uso doméstico;
g) Calentamiento para cocción.
3. Las edificaciones donde funcionen entidades públicas.
4. Las viviendas de interés social.
5. Los sistemas de alumbrado público.
6. Los sistemas de iluminación de semaforización.</t>
  </si>
  <si>
    <t>Decreto 2501
Por medio del cual se dictan disposiciones para promover prácticas con fines de uso racional y eficiente de energía eléctrica.</t>
  </si>
  <si>
    <t>http://www.icbf.gov.co/cargues/avance/docs/decreto_2501_2007.htm</t>
  </si>
  <si>
    <t>Programa de Ahorro de Energia</t>
  </si>
  <si>
    <t>Contenido de las historias clínicas ocupacionales y confidencialidad</t>
  </si>
  <si>
    <t>Resolución 2346
por la cual se regula la práctica de evaluaciones médicas ocupacionales y el manejo y contenido de las historias clínicas ocupacionales.</t>
  </si>
  <si>
    <t>http://www.icbf.gov.co/cargues/avance/docs/resolucion_minproteccion_2346_2007.htm</t>
  </si>
  <si>
    <t>Soporte de certificados de Aptitud
Informe de condiciones de Salud</t>
  </si>
  <si>
    <t>La presente resolución se aplica a todos los empleadores, empresas públicas o privadas, contratistas, subcontratistas, entidades administradoras de riesgos profesionales, personas naturales y jurídicas prestadoras o proveedoras de servicios de salud ocupacional, entidades promotoras de salud, instituciones prestadoras de servicios de salud y trabajadores independientes del territorio nacional.
Las evaluaciones médicas ocupacionales que debe realizar el empleador público y privado en forma obligatoria son como mínimo, las siguientes:
1. Evaluación médica preocupacional o de preingreso.
2. Evaluaciones médicas ocupacionales periódicas (programadas o por cambios de ocupación).
3. Evaluación médica posocupacional o de egreso.
El empleador deberá ordenar la realización de otro tipo de evaluaciones médicas ocupacionales, tales como posincapacidad o por reintegro, para identificar condiciones de salud que puedan verse agravadas o que puedan interferir en la labor o afectar a terceros, en razón de situaciones particulares.</t>
  </si>
  <si>
    <t>Resolución 2346
por la cual se regula la práctica de evaluaciones médicas ocupacionales y el manejo y contenido de las historias clínicas ocupacionales</t>
  </si>
  <si>
    <t>http://www.alcaldiabogota.gov.co/sisjur/normas/Norma1.jsp?i=25815</t>
  </si>
  <si>
    <t>Profesiograma
Certificados de actitud médica</t>
  </si>
  <si>
    <t>Ministerio del interior y de Justicia</t>
  </si>
  <si>
    <t>Por la cual se introducen medidas para la eficiencia y transparencia en la ley 80 de 1993, y se dictan otras disposiciones generales sobre contratación con recursos públicos.</t>
  </si>
  <si>
    <t>LEY 1150</t>
  </si>
  <si>
    <t>http://www.icbf.gov.co/cargues/avance/docs/ley_1150_2007.htm</t>
  </si>
  <si>
    <t>Licitaciones</t>
  </si>
  <si>
    <t>MINISTERIO DE AMBIENTE, VIVIENDA Y DESARROLLO TERRITORIAL</t>
  </si>
  <si>
    <t>ARTÍCULO 2o. SOLICITUD DE INSCRIPCIÓN EN EL REGISTRO DE GENERADORES DE RESIDUOS O DESECHOS PELIGROSOS. Todas las personas naturales o jurídicas, públicas o privadas que desarrollen cualquier tipo de actividad que genere residuos o desechos peligrosos, deberán solicitar inscripción en el Registro de Generadores de Residuos o Desechos Peligrosos, mediante comunicación escrita dirigida a la autoridad ambiental de su jurisdicción de acuerdo con el formato de carta establecido en el Anexo número 1 de la presente resolución.
La solicitud de inscripción en el registro de generadores se debe efectuar de acuerdo con las categorías y plazos establecidos en el artículo 28 del Decreto 4741 de 2005. Dichos plazos empezarán a contarse, a partir de la fecha de entrada en vigencia de la presente resolución.</t>
  </si>
  <si>
    <t>RESOLUCIÓN 1362
Por la cual se establecen los requisitos y el procedimiento para el Registro de Generadores de Residuos o Desechos Peligrosos, a que hacen referencia los artículos 27 y 28 del Decreto 4741 del 30 de diciembre de 2005.</t>
  </si>
  <si>
    <t>https://www.icbf.gov.co/cargues/avance/docs/resolucion_minambientevdt_1362_2007.htm</t>
  </si>
  <si>
    <t xml:space="preserve">
ARTÍCULO 12. RÉGIMEN SANCIONATORIO. En caso de violación a las disposiciones ambientales contempladas en la presente resolución, las autoridades ambientales impondrán las medidas preventivas y sancionatorias a que haya lugar, de conformidad con lo consagrado en los artículos 83 a 85 de la Ley 99 de 1993, o la norma que los modifique o sustituya, sin perjuicio de las demás acciones a que haya lugar.</t>
  </si>
  <si>
    <t>Inscripcion ante la CAR como generadores de RESPEL</t>
  </si>
  <si>
    <t>Ministerio de protección social</t>
  </si>
  <si>
    <t xml:space="preserve">La presente resolución tiene por objeto adoptar las Guías de Atención Integral de Salud Ocupacional Basadas en la Evidencia para:
a) Dolor lumbar inespecífico y enfermedad discal relacionados con la manipulación manual de cargas y otros factores de riesgo en el lugar de trabajo;
b) Desórdenes músculo-esqueléticos relacionados con movimientos repetitivos de miembros superiores (Síndrome de Túnel Carpiano, Epicondilitis y Enfermedad de De Quervain);
c) Hombro doloroso relacionado con factores de riesgo en el trabajo;
d) Neumoconiosis (silicosis, neumoconiosis del minero de carbón y asbestosis);
e) Hipoacusia neurosensorial inducida por ruido en el lugar de trabajo.
</t>
  </si>
  <si>
    <t>Resolución 2844
Por la cual se adoptan las Guías de Atención Integral de Salud Ocupacional Basadas en la Evidencia.</t>
  </si>
  <si>
    <t>http://www.icbf.gov.co/cargues/avance/docs/resolucion_minproteccion_2844_2007.htm</t>
  </si>
  <si>
    <t>Programa de vigilancia epidemiológica</t>
  </si>
  <si>
    <t>La presente resolución tiene por objeto establecer el reglamento técnico a través del cual se señalan los requisitos sanitarios que deben cumplir los establecimientos dedicados al beneficio, desposte, almacenamiento, comercialización, expendio, importación o exportación y el transporte de la carne y productos cárnicos comestibles provenientes de las especies bovina y bufalina, que hayan sido destinados para el consumo humano, con el fin de proteger la vida, la salud y prevenir las prácticas que puedan inducir a error a los consumidores.</t>
  </si>
  <si>
    <t>Resolución 2905
Por la cual se establece el reglamento técnico sobre los requisitos sanitarios y de inocuidad de la carne y productos cárnicos comestibles de las especies bovina y bufalina destinados para el consumo humano y las disposiciones para su beneficio, desposte, almacenamiento, comercialización, expendio, transporte, importación o exportación.</t>
  </si>
  <si>
    <t>http://www.icbf.gov.co/cargues/avance/docs/resolucion_minproteccion_2905_2007.htm</t>
  </si>
  <si>
    <t>Capítulo III</t>
  </si>
  <si>
    <t>El régimen de sanciones por el incumplimiento de lo dispuesto en el presente reglamento técnico será el consagrado en la Ley 9ª de 1979 en concordancia con lo previsto en el Decreto 1500 de 2007 y en las disposiciones que los modifiquen, adicionen o sustituyan.</t>
  </si>
  <si>
    <t>Plan gradual de cumplimento para adecuación de las instalaciones locativas y de transporte</t>
  </si>
  <si>
    <t>Requisitos para el sistema de gestión de seguridad, salud ocupacional</t>
  </si>
  <si>
    <t>iso 45001</t>
  </si>
  <si>
    <t>En fisico</t>
  </si>
  <si>
    <t>Sistema integrados de gestión</t>
  </si>
  <si>
    <t>Presidencia de la república</t>
  </si>
  <si>
    <t>por medio del cual se establecen las fechas de obligatoriedad del uso de la Planilla Integrada de Liquidación de Aportes para pequeños aportantes e independientes</t>
  </si>
  <si>
    <t>Decreto 728</t>
  </si>
  <si>
    <t>http://www.alcaldiabogota.gov.co/sisjur/normas/Norma1.jsp?i=29325</t>
  </si>
  <si>
    <t>Planilla y pagos</t>
  </si>
  <si>
    <t>Por la cual se adoptan las Guías de Atención Integral de Salud Ocupacional Basadas en la Evidencia para asma ocupacional, trabajadores expuestos a benceno, plaguicidas inhibidores de la colinesterasa, dermatitis de contacto y cáncer pulmonar relacionados con el trabajo</t>
  </si>
  <si>
    <t>Resolución 1013</t>
  </si>
  <si>
    <t>http://www.icbf.gov.co/cargues/avance/docs/resolucion_minproteccion_1013_2008.htm</t>
  </si>
  <si>
    <t>Programas de vigilancia epidemiológica.</t>
  </si>
  <si>
    <t xml:space="preserve">Adoptar el método análisis microbiológico Presencia – Ausencia (P – A) utilizando el medio Colitag para la determinación simultánea de Coliformes totales y Echerichia coli (E.coli) en aguas para consumo humano </t>
  </si>
  <si>
    <t>Resolución 1303
Por la cual se adopta un método para análisis microbiológico de aguas para consumo humano validado por el Instituto Nacional de Salud</t>
  </si>
  <si>
    <t>https://www.minsalud.gov.co/Normatividad_Nuevo/RESOLUCI%C3%93N%201303%20DE%202008.pdf</t>
  </si>
  <si>
    <t>Resultados de estudio de características físico - químicas de agua para consumo humano.</t>
  </si>
  <si>
    <t>El Departamento de Gestión Ambiental - DGA - de todas las empresas a nivel industrial tiene por objeto establecer e implementar acciones encaminadas a dirigir la gestión ambiental de las empresas a nivel industrial; velar por el cumplimiento de la normatividad ambiental; prevenir, minimizar y controlar la generación de cargas contaminantes; promover prácticas de producción más limpia y el uso racional de los recursos naturales; aumentar la eficiencia energética y el uso de combustible más limpios; implementar opciones para la reducción de emisiones de gases de efectos invernadero; y proteger y conservar los ecosistemas.</t>
  </si>
  <si>
    <t>Decreto 1299
por el cual se reglamenta el departamento de gestión ambiental de las empresas a nivel industrial y se dictan otras disposiciones</t>
  </si>
  <si>
    <t>http://www.alcaldiabogota.gov.co/sisjur/normas/Norma1.jsp?i=36256</t>
  </si>
  <si>
    <t>Art. 8 decreto 1299 de 2008. El incumplimiento de las obligaciones contenidas en el presente decreto dará lugar a las sanciones respectivas, según el caso.</t>
  </si>
  <si>
    <t>Prohibición  del consumo de tabaco en áreas interiores o cerradas de los lugares de trabajo y/o de los lugares públicos.</t>
  </si>
  <si>
    <t>Resolución 1956</t>
  </si>
  <si>
    <t>http://www.icbf.gov.co/cargues/avance/docs/resolucion_minproteccion_1956_2008.htm</t>
  </si>
  <si>
    <t>Art. 1, 2 y 4</t>
  </si>
  <si>
    <t>Ley 1562  de  2012 Art. 13 acarreará multa de hasta quinientos (500) salarios mínimos mensuales legales vigentes, graduales de acuerdo a la gravedad de la infracción y previo cumplimiento del debido proceso destinados al Fondo de Riesgos Laborales. En caso de reincidencia en tales conductas o por incumplimiento de los correctivos que deban adoptarse, formulados por la Entidad 
Artículo 31 LEy 1355 de 2009. Sanciones por incumplimiento de las obligaciones de los propietarios, empleadores, representantes legales y administradores.
... 2. Multas sucesivas desde un (1) salario mínimo legal mensual vigente y hasta por una suma equivalente a cien (100) salarios mínimos legales mensuales vigentes.</t>
  </si>
  <si>
    <t>Actividades estilos de vida saludable.
Prohibición al consumo de cigarrillo en las oficinas.</t>
  </si>
  <si>
    <t>Se reglamentan los niveles permisibles de emisión de contaminantes que deberán cumplir las fuentes móviles terrestres</t>
  </si>
  <si>
    <t>Resolución 910</t>
  </si>
  <si>
    <t>http://www.alcaldiabogota.gov.co/sisjur/normas/Norma1.jsp?i=31146</t>
  </si>
  <si>
    <t>Capítulos I, II,  III y VIII</t>
  </si>
  <si>
    <t>Programa de gestión ambiental
Certificación tecnicomecanica</t>
  </si>
  <si>
    <t xml:space="preserve">Identificación, evaluación, prevención, intervención y monitoreo permanente de la exposición a factores de riesgo psicosocial </t>
  </si>
  <si>
    <t>Resolución 2646
por la cual se establecen disposiciones y se definen responsabilidades para la identificación, evaluación, prevención, intervención y monitoreo permanente de la exposición a factores de riesgo psicosocial en el trabajo y para la determinación del origen de las patologías causadas por el estrés ocupacional.</t>
  </si>
  <si>
    <t>http://www.icbf.gov.co/cargues/avance/docs/resolucion_minproteccion_2646_2008.htm</t>
  </si>
  <si>
    <t>Art. 6, 7 y 8,9, 10, 11, 12, 13,14
17, inc 1, 17, 20</t>
  </si>
  <si>
    <t>Diagnostico psicosocial y PVE</t>
  </si>
  <si>
    <t>Ministerio de la protección social, ministerio de comercio, industria y turismo</t>
  </si>
  <si>
    <t>Las disposiciónes contenidas en el presente Raglamento Técnico estan dirigidas a prevenir o minimizar riesgos para la salud de los usuarios que puedan originarse por el desprendimiento de plomo y cadmio de los bienes contemplados en el artículo 3 del prenete Reglamento Técnico.</t>
  </si>
  <si>
    <t>Resolución 1900
Por la cual se expide el reglamento técnico para utensilios de vidrio y vitrocerámica en contacto con alimentos, utensilios de cerámica empleados en la cocción en contacto con los alimentos y, vajillería cerámica de uso institucional, que se fabrique o importe para su comercialización en Colombia.</t>
  </si>
  <si>
    <t>file:///D:/Escritorio/Resolucion-1900-2008.pdf</t>
  </si>
  <si>
    <t>Uso Racional y Eficiente de la Energía</t>
  </si>
  <si>
    <t xml:space="preserve">Decreto 2688 </t>
  </si>
  <si>
    <t>http://www.alcaldiabogota.gov.co/sisjur/normas/Norma1.jsp?i=31584</t>
  </si>
  <si>
    <t>“Por el cual se modifican los límites de velocidad en vías urbanas y carreras municipales, departamentales y nacionales."</t>
  </si>
  <si>
    <t xml:space="preserve">ley 1239 </t>
  </si>
  <si>
    <t>http://www.alcaldiabogota.gov.co/sisjur/normas/Norma1.jsp?i=31604</t>
  </si>
  <si>
    <t>Art. 131 Ley 769 de 2002 Literal Cmulta equivalente a quince (15) salarios mínimos legales diarios vigentes (SMLDV) el conductor y/o propietario de un vehículo automotor</t>
  </si>
  <si>
    <t>Programa de seguridad vial.</t>
  </si>
  <si>
    <t>Ministerio de minas y energía</t>
  </si>
  <si>
    <t>Modificar el Reglamento Técnico de Instalaciones Eléctricas contenido en el anexo general de la Resolución 18 0398 del 7 de abril de 2004, el cual ha sido modificado y aclarado mediante Resoluciones 180498 del 27 de abril de 2005, 18 1419 del 1° de noviembre de 2005, 18 0466 del 2 de abril de 2007 y 18 2011 del 4 de diciembre de 2007.
El Anexo General expedido mediante la presente Resolución sustituye el adoptado mediante Resolución 18 0398 del 7 de abril de 2004, así como las modificaciones y aclaraciones al mismo adoptadas mediante las Resoluciones 180498 del 27 de abril de 2005, 18 1419 del 1 de noviembre de 2005, 18 0466 del 2 de abril de 2007 y 18 2011 del 4 de diciembre de 2007.</t>
  </si>
  <si>
    <t>Resolución 181294
por la cual se modifica el Reglamento Técnico de Instalaciones Eléctricas - RETIE.</t>
  </si>
  <si>
    <t>http://www.alcaldiabogota.gov.co/sisjur/normas/Norma1.jsp?i=32034</t>
  </si>
  <si>
    <t>Subprograma de seguridad industrial.
Programa de mantenimiento preventivo de instalaciones.</t>
  </si>
  <si>
    <t>Esteblece la competencia para la vigilancia y control en los establecimientos dedicaos al almacenamiento o expendio de carne.</t>
  </si>
  <si>
    <t>Decreto 2965
Por el cual se modifican los artículos 20, 21 y 60 del Decreto 1500 de 2007 y se dictan otras disposiciones</t>
  </si>
  <si>
    <t>http://www.alcaldiabogota.gov.co/sisjur/normas/Norma1.jsp?i=38932#0</t>
  </si>
  <si>
    <t>En el territorio de la República de Colombia, todos los usuarios del servicio de energía eléctrica sustituirán, conforme a lo dispuesto en el presente decreto, las fuentes de iluminación de baja eficacia lumínica, utilizando las fuentes de iluminación de mayor eficacia lumínica disponibles en el mercado.
El Ministerio de Minas y Energía establecerá mediante resolución los requisitos mínimos de eficacia, vida útil y demás especificaciones técnicas de las fuentes de iluminación que se deben utilizar, de acuerdo con el desarrollo tecnológico y las condiciones de mercado de estos productos.</t>
  </si>
  <si>
    <t>Decreto 3450
por el cual se dictan medidas tendientes al uso racional y eficiente de la energía eléctrica.</t>
  </si>
  <si>
    <t>http://www.alcaldiabogota.gov.co/sisjur/normas/Norma1.jsp?i=32715</t>
  </si>
  <si>
    <t>Art. 1- 2</t>
  </si>
  <si>
    <t>Por la cual se dictan normas prohibitivas en materia ambiental, referentes a los residuos y desechos peligrosos y se dictan otras disposiciones.</t>
  </si>
  <si>
    <t>Ley 1252</t>
  </si>
  <si>
    <t>http://www.alcaldiabogota.gov.co/sisjur/normas/Norma1.jsp?i=33965</t>
  </si>
  <si>
    <t>Art. 4 al 8</t>
  </si>
  <si>
    <t>La cotización mensual al régimen contributivo de salud de los pensionados será del 12% del ingreso de la respectiva mesada pensional</t>
  </si>
  <si>
    <t xml:space="preserve">Ley 1250
"Por la cual se adiciona un inciso al articulo 204 de la Ley 100 de 1993 modificado por el articulo 10 de la Ley 1122 de 2007 y un parágrafo al articulo 19 de la Ley 100 de 1993 modificado por el articulo 6 de la Ley 797 de 2003"
</t>
  </si>
  <si>
    <t>http://www.alcaldiabogota.gov.co/sisjur/normas/Norma1.jsp?i=33960</t>
  </si>
  <si>
    <t>Soporte de pago a Seguridad Social</t>
  </si>
  <si>
    <t>Ministerio de trabajo</t>
  </si>
  <si>
    <t>Conceder licencia por luto a los trabajadores en las empresas por muerte de un familiar</t>
  </si>
  <si>
    <t>Ley 1280
Por la cual se adiciona el numeral 10 del artículo 57 del código sustantivo del trabajo y se establece la licencia por luto</t>
  </si>
  <si>
    <t>http://www.alcaldiabogota.gov.co/sisjur/normas/Norma1.jsp?i=34496</t>
  </si>
  <si>
    <t>Incluido en el reglamento interno de trabajo y se da cumplimiento cuando se presente.</t>
  </si>
  <si>
    <t>Ministerio de minas y energía.</t>
  </si>
  <si>
    <t>Por la cual se establecen mecanismos transitorios para demostrar la conformidad con el Reglamento Técnico de Instalaciones Eléctricas RETIE y se dictan otras disposiciones</t>
  </si>
  <si>
    <t>Resoslución 180195</t>
  </si>
  <si>
    <t>http://www.alcaldiabogota.gov.co/sisjur/normas/Norma1.jsp?i=36613</t>
  </si>
  <si>
    <t>Por la cual se establecen los elementos que deben contener los Planes de Gestión de Devolución de Productos Posconsumo de Baterías Usadas Plomo Acido, y se adoptan otras disposiciones.</t>
  </si>
  <si>
    <t>Resolución 0372</t>
  </si>
  <si>
    <t>http://www.icbf.gov.co/cargues/avance/docs/resolucion_minambientevdt_0372_2009.htm</t>
  </si>
  <si>
    <t>Art 5</t>
  </si>
  <si>
    <t>Plan de gestión ambiental.</t>
  </si>
  <si>
    <t xml:space="preserve">Aclarar el último inciso del artículo Séptimo de la Resolución 372 de 2009, el cual quedará así: 
Además será necesaria la presentación de las certificaciones y permisos o licencias otorgadas por la autoridad ambiental competente, a las empresas que realicen el almacenamiento, tratamiento provechamiento, recuperación y/o disposición final de las Baterías Usadas Plomo Acido. 
</t>
  </si>
  <si>
    <t xml:space="preserve">Resolucion 503
Por la cual se aclara la Resolución 372 de 2009 mediante la cual se establecen los elementos que deben contener los Planes de Gestión de Devolución de Productos Posconsumo de Baterías Usadas Plomo Ácido, y se adoptan otras disposiciones”. </t>
  </si>
  <si>
    <t>http://www.icbf.gov.co/cargues/avance/docs/resolucion_minambientevdt_0503_2009.htm</t>
  </si>
  <si>
    <t>Corte Constitucional</t>
  </si>
  <si>
    <t xml:space="preserve">LICENCIA MATERNIDAD
</t>
  </si>
  <si>
    <t>SENTENCIA C-174
Modifica  el Art. 236 del Codigo de Sustantivo de Trabajo y Arti.1 dela Ley 755 de 2002</t>
  </si>
  <si>
    <t>http://www.icbf.gov.co/cargues/avance/docs/c-174_2009.htm</t>
  </si>
  <si>
    <t>Descanso remunerado en la epoca de parto</t>
  </si>
  <si>
    <t>Otorgamiento de las licencias de maternidad respectivas.</t>
  </si>
  <si>
    <t>Licencia de paternidad</t>
  </si>
  <si>
    <t>Sentencia 174</t>
  </si>
  <si>
    <t xml:space="preserve">Todos </t>
  </si>
  <si>
    <t>Otorgamiento de las licencias de paternidad respectivas.</t>
  </si>
  <si>
    <t xml:space="preserve">tipo de cotizante al sistema integral de seguridad social </t>
  </si>
  <si>
    <t>Resolucion 990
Por la cual se modifica la Resolución 1747 de 2008 modificada por las Resoluciones 2377 de 2008 y 199 de 2009 y se dictan otras disposiciones.</t>
  </si>
  <si>
    <t>http://www.icbf.gov.co/cargues/avance/docs/resolucion_minproteccion_0990_2009.htm</t>
  </si>
  <si>
    <t>Clasificacion de corizantes en Planilla PILA</t>
  </si>
  <si>
    <t>Contratistas de Bajos Ingresos</t>
  </si>
  <si>
    <t>Resolucion 1155
Por la cual se define el Registro de Independientes con Bajos Ingresos</t>
  </si>
  <si>
    <t>http://www.alcaldiabogota.gov.co/sisjur/normas/Norma1.jsp?i=36043</t>
  </si>
  <si>
    <t>Se establece el peso bruto de los vehículos de transporte de carga a nivel nacional</t>
  </si>
  <si>
    <t>Resolución 1782
Por la cual se modifica el artículo 8° de la Resolución 4100 del 28 de diciembre de 2004</t>
  </si>
  <si>
    <t>http://www.alcaldiabogota.gov.co/sisjur/normas/Norma1.jsp?i=36620#0</t>
  </si>
  <si>
    <t>Verificación del peso de la carga</t>
  </si>
  <si>
    <t xml:space="preserve">Gerencia, SSTQ y </t>
  </si>
  <si>
    <t>Ministerio de la Protección Social.</t>
  </si>
  <si>
    <t xml:space="preserve">EVALUACIONES MEDICAS
Costo de las historias clinicas, custodia de las mismas (medico con licencia en SO). </t>
  </si>
  <si>
    <t>Resolución 1918
Por la cual se modifican los artículos 11 y 17 de la Resolución 2347 de 2007</t>
  </si>
  <si>
    <t>http://www.icbf.gov.co/cargues/avance/docs/resolucion_minproteccion_1918_2009.htm</t>
  </si>
  <si>
    <t>Contratación con IPS con licencia en salud ocupacional para exámenes y control de historias clínicas.</t>
  </si>
  <si>
    <t>Modifica el art. 40 del decreto 1500 de 2007. 
Los transportadores y sus respectivos vehículos deberán cumplir las disposiciones establecidas en el reglamento técnico definido en el presente decreto y en las reglamentaciones complementarias, a partir del 4 de mayo de 2012. Durante el período de transición, el transporte deberá cumplir con los requisitos previstos en la Ley 09 de 1979.
Una vez vencido el término previsto se deberá cumplir con toda la normatividad sanitaria vigente.</t>
  </si>
  <si>
    <t>Decreto 2380
Por el cual se  modifican los Decretos 1500 de 2007 y 2965 de 2008 y se dictan otras disposiciones</t>
  </si>
  <si>
    <t>http://www.alcaldiabogota.gov.co/sisjur/normas/Norma1.jsp?i=38936</t>
  </si>
  <si>
    <t xml:space="preserve">Gerente, SSTQ y </t>
  </si>
  <si>
    <t>Esta norma especifica los límites recomendados para el levantamiento y transporte manual de cargas.
Está diseñada para ofrecer orientación sobre la evaluación de varias variables de tarea y permitir la evaluación de los riesgos para la salud de la población trabajadora.</t>
  </si>
  <si>
    <t>NTC 5693-1
ERGONOMÍA. 
MANIPULACIÓN MANUAL. 
PARTE 1: LEVANTAMIENTO Y TRANSPORTE</t>
  </si>
  <si>
    <t>http://tienda.icontec.org/brief/NTC5693-1.pdf</t>
  </si>
  <si>
    <t>Numeral 4 Recomendaciones</t>
  </si>
  <si>
    <t>Ninguno</t>
  </si>
  <si>
    <t>Capacitacion en manejo manual de cargas</t>
  </si>
  <si>
    <t>Disposiciones por medio de las cuales se estipulan políticas públicas para la prevención del consumo del tabaco y el abandono de la dependencia del tabaco del fumador y sus derivados en la población colombiana.</t>
  </si>
  <si>
    <t>Ley 1335</t>
  </si>
  <si>
    <t>http://www.alcaldiabogota.gov.co/sisjur/normas/Norma1.jsp?i=36878</t>
  </si>
  <si>
    <t>Art 1
Art 18
Art 19
Art 20
Art 24 
Art 31</t>
  </si>
  <si>
    <t>Política, no alcohol y no drogas.</t>
  </si>
  <si>
    <t xml:space="preserve">Ministerio de Minas y Energia </t>
  </si>
  <si>
    <t xml:space="preserve">ARTÍCULO 2°. REVISIONES, modificaciones y actualizaciones. El Ministerio de Minas y Energía durante la vigencia del presente reglamento, podrá revisarlo para modificarlo o actualizarlo. Estas modificaciones atenderán los desarrollos tecnológicos vigentes en materia de iluminación y alumbrado público. </t>
  </si>
  <si>
    <t>Resolucion 181331 
Por la cual se expide el Reglamento Técnico de Iluminación y Alumbrado Público Retilap y se dictan otras disposiciones.</t>
  </si>
  <si>
    <t>http://www.suin-juriscol.gov.co/clp/contenidos.dll/Resolucion/30033873?fn=document-frame.htm$f=templates$3.0</t>
  </si>
  <si>
    <t>N/a</t>
  </si>
  <si>
    <t>No</t>
  </si>
  <si>
    <t>n/a</t>
  </si>
  <si>
    <t>Informativo</t>
  </si>
  <si>
    <t>Esta norma presenta los límites recomendados para empujar y halar con todo el cuerpo. Ofrece orientación sobre la evaluación de factores de riesgo que se consideran importantes en el empujar y halar manualmente, permitiendo la evaluación de los riesgos para la salud de la población trabajadora.</t>
  </si>
  <si>
    <t>NTC 5693-2
ERGONOMÍA. 
MANIPULACIÓN MANUAL. PARTE 2: EMPUJAR Y 
HALAR</t>
  </si>
  <si>
    <t>http://tienda.icontec.org/brief/NTC5693-2.pdf</t>
  </si>
  <si>
    <t>Numeral 3 Recomendaciones</t>
  </si>
  <si>
    <t>Capacitacion manejo manual de cargas</t>
  </si>
  <si>
    <t>Por medio de la cual se define la obesidad y las enfermedades crónicas no transmisibles asociadas a esta como una prioridad de salud pública y se adoptan medidas para su control, atención y prevención.</t>
  </si>
  <si>
    <t>Ley 1355</t>
  </si>
  <si>
    <t>http://www.icbf.gov.co/cargues/avance/docs/ley_1355_2009.htm</t>
  </si>
  <si>
    <t>Art.  4 y 20</t>
  </si>
  <si>
    <t>Prevención de E.L</t>
  </si>
  <si>
    <t>Para su circulación dentro de las vías públicas o privadas abiertas al público, los vehículos especiales automotores y no automotores de carga deben solicitar y obtener el correspondiente permiso para el transporte de cargas indivisibles, extradimensionadas y extrapesadas de acuerdo con los requisitos exigidos en la Resolución 4959 del 8 de noviembre de 2006, o la norma que lo modifique o sustituya</t>
  </si>
  <si>
    <t>Resolución 5967
por la cual se dictan unas disposiciones para el registro de Vehículos Especiales Automotores y no automotores de transporte de Carga</t>
  </si>
  <si>
    <t>http://www.alcaldiabogota.gov.co/sisjur/normas/Norma1.jsp?i=38148#0</t>
  </si>
  <si>
    <t>Art. 4 y 5</t>
  </si>
  <si>
    <t>Comparendo por no disponer del permiso para el transporte de carga indivisibre, extradimensionada y extrapesada</t>
  </si>
  <si>
    <t>Artículo 1°. Los vehículos de transporte de carga de configuración 2, incluidos los vehículos HI–R 190, deben ser sometidos a control de peso bruto vehicular aplicando como parámetro de control un peso bruto vehicular máximo de 17000 kilogramos, con una tolerancia positiva de medición de 425 kilogramos.
Artículo 2°. Toda modificación que se realice a las especificaciones originales de un vehículo de transporte de carga y las consecuencias que de ello se deriven, será de responsabilidad exclusiva de su propietario.
Artículo 3°. La presente resolución rige a partir de la fecha de su publicación y deroga la Resolución 1569 del 27 de abril de 2009, el parágrafo tercero del artículo 13 de la Resolución 4100 de 2004, el artículo 5° de la Resolución 2888 de 2005, el parágrafo segundo del artículo 13 de la Resolución 4100 de 2004 y todas las normas que le sean contrarias.</t>
  </si>
  <si>
    <t>Resolución 6247
por la cual se dictan unas disposiciones para el control de peso a Vehículos de Transporte de Carga de dos ejes.</t>
  </si>
  <si>
    <t>http://www.alcaldiabogota.gov.co/sisjur/normas/Norma1.jsp?i=38464#0</t>
  </si>
  <si>
    <t xml:space="preserve">Ministro del interior y de justicia </t>
  </si>
  <si>
    <t>Manual Unico para la Calificación de la Invalidez</t>
  </si>
  <si>
    <t xml:space="preserve">decreto 4942  </t>
  </si>
  <si>
    <t>http://www.icbf.gov.co/cargues/avance/docs/decreto_4942_2009.htm</t>
  </si>
  <si>
    <t>Prevención de AT y EL</t>
  </si>
  <si>
    <t>Ministerio de Medio Ambiente</t>
  </si>
  <si>
    <t>“Por la cual se establecen los elementos que deben ser considerados en los Planes de Gestión de Devolución de Productos Posconsumo de Fármacos o Medicamentos Vencidos”</t>
  </si>
  <si>
    <t>Resolucion 371</t>
  </si>
  <si>
    <t>Implementacion de la norma</t>
  </si>
  <si>
    <t>Icontec</t>
  </si>
  <si>
    <t>Requisitos para el análisis de peligros y puntos de control críticos APPCC (HACCP)</t>
  </si>
  <si>
    <t>NTC 5830
Requisitos para el análisis de peligros y puntos de control críticos APPCC (HACCP)</t>
  </si>
  <si>
    <t>http://tienda.icontec.org/brief/NTC5830.pdf</t>
  </si>
  <si>
    <t>Por el cual se adoptan medidas en relación con el consumo de alcohol</t>
  </si>
  <si>
    <t xml:space="preserve">Decreto 120 </t>
  </si>
  <si>
    <t>http://www.alcaldiabogota.gov.co/sisjur/normas/Norma1.jsp?i=38680</t>
  </si>
  <si>
    <t>Art. 1 y capitulo III</t>
  </si>
  <si>
    <t>Política alcohol y drogas</t>
  </si>
  <si>
    <t>ART. 1º—Aplazar hasta el 1º de abril de 2010 la entrada en vigencia del Reglamento Técnico de Iluminación y Alumbrado Público, Retilap, expedido mediante Resolución 181331 del 6 de agosto de 2009 .</t>
  </si>
  <si>
    <t>Resolucion 180265
“Por la cual se aplaza la entrada en vigencia del Reglamento Técnico de Iluminación y Alumbrado Público, Retilap, y se dictan otras disposiciones.</t>
  </si>
  <si>
    <t>http://legal.legis.com.co/document/Index?obra=legcol&amp;document=legcol_8034a394f265102ae0430a010151102a</t>
  </si>
  <si>
    <t>MINISTERIO DE PROTECCIÓN SOCIAL</t>
  </si>
  <si>
    <t>EXAMENES MEDICOS EGRESO</t>
  </si>
  <si>
    <t>Concepto 62616</t>
  </si>
  <si>
    <t>http://actualicese.com/normatividad/2010/03/04/concepto-62616-de-04-03-2010/</t>
  </si>
  <si>
    <t>Orden de examen medico de Egreso</t>
  </si>
  <si>
    <t>Licencia de Conduccion Vencidas o Canceladas</t>
  </si>
  <si>
    <t>LEY 1383 
Por la cual se reforma la Ley 769 de 2002 - Código Nacional de Tránsito, y se dictan otras disposiciones</t>
  </si>
  <si>
    <t>http://www.alcaldiabogota.gov.co/sisjur/normas/Norma1.jsp?i=39180</t>
  </si>
  <si>
    <t>Ley 1383. Articulo 93…..multa equivalente a cien salarios mínimos legales mensuales vigentes (100 smlmv) a las empresas de transporte público terrestre automotor, que tengan en ejercicio a conductores con licencia de conducción suspendida o cancelada.</t>
  </si>
  <si>
    <t>Copia Licencia de Conduccion</t>
  </si>
  <si>
    <t>Requisitos generales para un sistema de iluminación</t>
  </si>
  <si>
    <t>Resolucion 180540
Reglamento técnico de iluminación y alumbrado público, Retilap</t>
  </si>
  <si>
    <t>http://legal.legis.com.co/document/Index?obra=legcol&amp;document=legcol_81493e79d645502ae0430a010151502a</t>
  </si>
  <si>
    <t>Por la cual se adopta el método para establecer los límites de velocidad en las carreteras nacionales, departamentales, distritales y municipales de Colombia.</t>
  </si>
  <si>
    <t>Resolucion 1384</t>
  </si>
  <si>
    <t>http://www.alcaldiabogota.gov.co/sisjur/normas/Norma1.jsp?i=39357</t>
  </si>
  <si>
    <t>Informativa.</t>
  </si>
  <si>
    <t>SSTQ y Coordinador de  y Distribución</t>
  </si>
  <si>
    <t>Ministerio de Ambiente, vivienda y Desarrollo Territorial</t>
  </si>
  <si>
    <t>Establecer la metodología para la tasación de las multas consagradas en el numeral 1° del artículo 40 de la ley 1333 del 2009, la cual deberá ser aplicada por todas las autoridades ambientales.</t>
  </si>
  <si>
    <t>Resolucion 2086
Por el cual se adopta la metodología para la tasación de multas consagradas en el numeral 1° del artículo 40 de la Ley 1333 del 21 de julio de 2009 y se toman otras determinaciones</t>
  </si>
  <si>
    <t>http://www.alcaldiabogota.gov.co/sisjur/normas/Norma1.jsp?i=39841</t>
  </si>
  <si>
    <t>No se ha sancionado a la empresa.</t>
  </si>
  <si>
    <t xml:space="preserve">Sin perjuicio de lo previsto para otros fines, para los efectos relacionadob con los artículos 18 y 204 de la ley 100 de 1993, los pagos laborales no constitutivos dE'salario de los trabajadores particuiareE no podrán ser superiores al 40% del total de la remuneración.
</t>
  </si>
  <si>
    <t>Ley 1393 
Por la cual se definen rentas de destinación específica para la salud, se adoptan medidas para promover actividades generadoras de recursos para la salud, para evitar la evasión y la elusión de aportes a la salud, se redireccionan recursos al interior del sistema de salud y se dictan otras disposiciones.</t>
  </si>
  <si>
    <t>http://www.alcaldiabogota.gov.co/sisjur/normas/Norma1.jsp?i=39995</t>
  </si>
  <si>
    <t>Pago de seguridad social</t>
  </si>
  <si>
    <t>Ministerio de medio ambiente, vivienda y desarrollo territorial.</t>
  </si>
  <si>
    <t>Gestión Ambiental de pilas y/o Acumuladores
Obligaciones de los consumidores para efectos de aplicación de los sistemas de recolección selectiva y gestión ambiental de residuos de pilas y/o acumuladores.</t>
  </si>
  <si>
    <t xml:space="preserve">Resolución 1297 </t>
  </si>
  <si>
    <t>http://www.alcaldiabogota.gov.co/sisjur/normas/Norma1.jsp?i=40019</t>
  </si>
  <si>
    <t>Art. 16</t>
  </si>
  <si>
    <t>Programa de gestión ambiental y manejo de residuos solidos</t>
  </si>
  <si>
    <t xml:space="preserve">Por la cual se deroga la resolución 1157 de 2008
Por la cual se establecen los sistemas de recolección selectiva y gestión ambiental de llantas usadas </t>
  </si>
  <si>
    <t>Resolución 1457</t>
  </si>
  <si>
    <t>http://www.alcaldiabogota.gov.co/sisjur/normas/Norma1.jsp?i=40063</t>
  </si>
  <si>
    <t>Art. 14 y 16</t>
  </si>
  <si>
    <t>Programa de gestión ambiental y manejo de residuos solidos
Las llantas se entregan al concesionario</t>
  </si>
  <si>
    <t>Gestión ambiental de residuos de computadores</t>
  </si>
  <si>
    <t>Resolución 1512</t>
  </si>
  <si>
    <t>http://www.alcaldiabogota.gov.co/sisjur/normas/Norma1.jsp?i=40106</t>
  </si>
  <si>
    <t>Gestión  ambiental de residuos de bombillas</t>
  </si>
  <si>
    <t>Resolución 1511</t>
  </si>
  <si>
    <t>http://www.alcaldiabogota.gov.co/sisjur/normas/Norma1.jsp?i=40105</t>
  </si>
  <si>
    <t>Resolucion 181568
Por la cual se hacen unas aclaraciones y modificaciones al Reglamento Técnico de Iluminación y Alumbrado Público – RETILAP- y se dictan otras disposiciones.</t>
  </si>
  <si>
    <t>https://www.medellin.gov.co/normograma/docs/resolucion_minminas_181568_2010.htm</t>
  </si>
  <si>
    <t>Suprímase el requisito de que trata el artículo 19 de la Resolución 1297 de 2010, el artículo 19 de la Resolución 1511 de 2010 y el artículo 18 de la Resolución 1512 de 2010, de conformidad con lo expuesto en la parte motiva de la presente resolución.</t>
  </si>
  <si>
    <t>Resolucion 1739
Por la cual se suprime el requisito establecido en el artículo 19 de la Resolución 1297 de 2010, en el artículo 19 de la Resolución 1511 de 2010 y en el artículo 18 de la Resolución 1512 de 2010.</t>
  </si>
  <si>
    <t>http://www.alcaldiabogota.gov.co/sisjur/normas/Norma1.jsp?i=40310</t>
  </si>
  <si>
    <t>Criterios de una politica publica de atencion integral
Derechos y deberes de las personas con epilepsia
Vigilancia y control</t>
  </si>
  <si>
    <t>Ley 1414
por la cual se establecen medidas especiales de protección para las personas que padecen epilepsia, se dictan los principios y lineamientos para su atención integral.</t>
  </si>
  <si>
    <t>http://www.alcaldiabogota.gov.co/sisjur/normas/Norma1.jsp?i=40746</t>
  </si>
  <si>
    <t xml:space="preserve">Conocimieto de la norma
</t>
  </si>
  <si>
    <t>Transitoriedad para lámparas incandescentes. Modificar transitoriamente el numeral 310.1 Bombillas incandescentes, del Anexo General de la Resolución 180540 de 2010 , el cual quedará así:</t>
  </si>
  <si>
    <t>Resolucion 182544
“Por la cual se hacen unas aclaraciones y modificaciones al Reglamento Técnico de Iluminación y Alumbrado Público, Retilap, y se dictan otras disposiciones”</t>
  </si>
  <si>
    <t>http://legal.legis.com.co/document/Index?obra=legcol&amp;document=legcol_9a0e7d77b6fb80f0e0430a01015180f0</t>
  </si>
  <si>
    <t>Ministerio de trabajo.</t>
  </si>
  <si>
    <t>Simplificación trámites de formalización laboral y generación de empleo</t>
  </si>
  <si>
    <t>Ley 1429</t>
  </si>
  <si>
    <t>http://www.alcaldiabogota.gov.co/sisjur/normas/Norma1.jsp?i=41060</t>
  </si>
  <si>
    <t xml:space="preserve">Tìtulo IV, capìtulo I       </t>
  </si>
  <si>
    <t>Artículo 486 del C.S.T, que en su numeral 2 expresa:
 «Los funcionarios del Ministerio de Trabajo y Seguridad Social, que indique el gobierno, tendrán el carácter de autoridades de policía para todo lo relacionado con la vigilancia y control de que trata el numeral anterior, y están facultados para imponer cada vez multas equivalentes al monto de una (1) a cien (100) veces el salario mínimo mensual más alto vigente según la gravedad de la infracción y mientras ésta subsista, con destino al Servicio Nacional de Aprendizaje, SENA».</t>
  </si>
  <si>
    <t>Reglamento interno de trabajo
Vinculación de nuevo personal</t>
  </si>
  <si>
    <t>Modificaciones técnicas y científicas al
Reglamento Colombiano de Construcción Sismo Resistente - NSR-10
Expedido por medio del Decreto 926 del 19 de marzo de 2010</t>
  </si>
  <si>
    <t>Decreto 092 
Por el cual se modifica el Decreto 926 de 2010.</t>
  </si>
  <si>
    <t>http://www.alcaldiabogota.gov.co/sisjur/normas/Norma1.jsp?i=41340</t>
  </si>
  <si>
    <t>Esta ley tiene como objeto el fortalecimiento del Sistema General de Seguridad Social en Salud, a través de un modelo de prestación del servicio público en salud que en el marco de la estrategia Atención Primaria en Salud permita la acción coordinada del Estado, las instituciones y la sociedad para el mejoramiento de la salud y la creación de un ambiente sano y saludable, que brinde servicios de mayor calidad, incluyente y equitativo, donde el centro y objetivo de todos los esfuerzos sean los residentes en el país.
Se incluyen disposiciones para establecer la unificación del Plan de Beneficios para todos los residentes, la universalidad del aseguramiento y la garantía de portabilidad o prestación de los beneficios en cualquier lugar del país, en un marco de sostenibilidad financiera.</t>
  </si>
  <si>
    <t>Ley 1438
"Por medio de la cual se reforma el Sistema General de Seguridad Social en Salud y se dictan otras disposiciones".</t>
  </si>
  <si>
    <t>http://www.alcaldiabogota.gov.co/sisjur/normas/Norma1.jsp?i=41355</t>
  </si>
  <si>
    <t>Art. 3, titulo II, Y Titulo IV.</t>
  </si>
  <si>
    <t>Planilla pagos
Actividades de promoción y prevencion en salud.</t>
  </si>
  <si>
    <t>Ministerio de la Protección Social</t>
  </si>
  <si>
    <t>Formulada la solicitud de pago parcial de cesantías por el trabajador con el lleno de los requisitos legales exigidos, el empleador o el fondo privado de cesantías, según el caso, deberá aprobar y pagar el valor solicitado dentro del término máximo de cinco (5) días hábiles. Vencido este plazo, sin que se haya realizado el pago, el trabajador solicitará la intervención del Ministerio de la Protección Social, para que ordene al empleador o al fondo privado realizar el pago correspondiente, so pena de incurrir en la imposición de multas”.</t>
  </si>
  <si>
    <t>Circular 011 
Retiro parcial de cesantias.</t>
  </si>
  <si>
    <t>http://www.alcaldiabogota.gov.co/sisjur/normas/Norma1.jsp?i=41573</t>
  </si>
  <si>
    <t>Los empleadores estan obligados al pago parcial de las cesantias con el cumplimiento de los requisitos en una vigencia de 5 dias.</t>
  </si>
  <si>
    <t>Autorizacion retiro de cesantias</t>
  </si>
  <si>
    <t>ARTÍCULO 1o. Derogar el artículo 1o de la Resolución 18 2544 del 29 de diciembre de 2010.
Ir al inicio
ARTÍCULO 2o. Modificar el numeral 310.1 BOMBILLAS INCANDESCENTES, del Anexo General de la Resolución 180540 de 2010 “por la cual se modifica el Reglamento Técnico de iluminación y Alumbrado Público -RETILAP, se establecen los requisitos de eficacia mínima y vida útil de las fuentes lumínicas y se dictan otras disposiciones”, el cual quedará así:
“310.1 BOMBILLAS INCANDESCENTES
De conformidad con los Decretos 2331 de 2007 y 3450 de 2008 que ordenan la sustitución de bombillas de baja eficacia lumínica y la Ley 697 de 2001 sobre Uso Racional y Eficiente de la Energía -URE, las bombillas o lámparas incandescentes tienen restringida su utilización en sistemas de iluminación. No obstante, su comercialización y uso en espacios donde se requiera la luz artificial para el desarrollo de actividades humanas estará permitida en los siguientes términos:</t>
  </si>
  <si>
    <t>Resolucion 180173
Por la cual se deroga el artículo 1o de la Resolución 18 2544 del 29 de diciembre de 2010 y se modifica el numeral 310.1 del Anexo General de la Resolución 180540 de 2010.</t>
  </si>
  <si>
    <t>https://normograma.info/findeter/docs/resolucion_minminas_180173_2011.htm</t>
  </si>
  <si>
    <t>Ministerio de ambiente, vivienda y desarrollo territorial.</t>
  </si>
  <si>
    <t>De los distribuidores y comercializadores de baterías plomo ácido (incluye proveedores o expendedores)</t>
  </si>
  <si>
    <t>Resolución 361
Por la cual se modifica la Resolución 372 de 2009.</t>
  </si>
  <si>
    <t>http://www.icbf.gov.co/cargues/avance/docs/resolucion_minambientevdt_0361_2011.htm</t>
  </si>
  <si>
    <t xml:space="preserve">Por el cual se fija la política tarifaria y los criterios que regulan las relaciones económicas entre los actores del servicio publico de transporte terrestre automotor de carga y se establecen otras disposiciones. </t>
  </si>
  <si>
    <t>Decreto 2092</t>
  </si>
  <si>
    <t>http://wsp.presidencia.gov.co/Normativa/Decretos/2011/Documents/Junio/14/dec209214062011.pdf</t>
  </si>
  <si>
    <t>TODOS</t>
  </si>
  <si>
    <t>Capitulo Noveno Ley 336 de 1996… Transporte terrestre: de uno (1) a setecientos (700) salarios mínimos mensuales vigentes</t>
  </si>
  <si>
    <t>Registro de viajes ante el ministerio de transporte, manifiesto de carga.</t>
  </si>
  <si>
    <t>Plan nacional de desarrollo  2010-2014, excepción de parafiscales, vinculación por periodos inferiores a un mes al SGSS.</t>
  </si>
  <si>
    <t xml:space="preserve">Ley 1450 </t>
  </si>
  <si>
    <t>http://www.alcaldiabogota.gov.co/sisjur/normas/Norma1.jsp?i=43101</t>
  </si>
  <si>
    <t>Art. 170, 171</t>
  </si>
  <si>
    <t>Planilla pagos</t>
  </si>
  <si>
    <t xml:space="preserve">Daños a los recursos naturales.
</t>
  </si>
  <si>
    <t>LEY 1453
por medio de la cual se reforma el Código Penal, el Código de Procedimiento Penal, el Código de Infancia y Adolescencia, las reglas sobre extinción de dominio y se dictan otras disposiciones en materia de seguridad.</t>
  </si>
  <si>
    <t>http://www.alcaldiabogota.gov.co/sisjur/normas/Norma1.jsp?i=43202</t>
  </si>
  <si>
    <t>Art. 33,</t>
  </si>
  <si>
    <t>Prisión de cuarenta y ocho (48) a ciento ocho (108) meses y multa de ciento treinta y tres punto treinta y tres (133.33) a quince mil (15.000) salarios mínimos mensuales legales vigentes.</t>
  </si>
  <si>
    <t xml:space="preserve">
Contaminación ambiental
</t>
  </si>
  <si>
    <t>Sanciones administrativas a que hubiere lugar, en prisión de cincuenta y cinco (55) a ciento doce (112) meses y multa de ciento cuarenta (140) a cincuenta mil (50.000) salarios mínimos legales mensuales vigentes.</t>
  </si>
  <si>
    <t xml:space="preserve">
Contaminación ambiental por residuos sólidos peligrosos.</t>
  </si>
  <si>
    <t>Art. 35</t>
  </si>
  <si>
    <t>El que ponga en peligro la calidad de los cuerpos de agua, el suelo o el subsuelo tendrá prisión de dos (2) a nueve (9) años y multa de ciento treinta y tres punto treinta y tres (133.33) a cincuenta mil (50.000) salarios mínimos legales mensuales vigentes.</t>
  </si>
  <si>
    <t>Descanso remunerado en la época del parto
Fuero materno</t>
  </si>
  <si>
    <t>LEY 1468 
por la cual se modifican los artículos 236, 239, 57, 58 del Código Sustantivo del Trabajo y se dictan otras disposiciones.</t>
  </si>
  <si>
    <t>http://www.alcaldiabogota.gov.co/sisjur/normas/Norma1.jsp?i=43212</t>
  </si>
  <si>
    <t>Reglamento interno de trabajo 
Reconocimiento de licencia cuando se presente.</t>
  </si>
  <si>
    <t>Creación de comparendo ambiental.</t>
  </si>
  <si>
    <t>Ley 1466
por el cual se adicionan, el inciso 2° del artículo 1° (objeto) y el inciso 2° del artículo 8°, de la Ley 1259 del 19 de diciembre de 2008, "por medio de la cual se instauró en el territorio nacional la aplicación del Comparendo Ambiental a los infractores de las normas de aseo, limpieza y recolección de escombros, y se dictan otras disposiciones.</t>
  </si>
  <si>
    <t>http://wsp.presidencia.gov.co/Normativa/Leyes/Documents/ley146630062011.pdf</t>
  </si>
  <si>
    <t>Agotamiento cobertura SOAT</t>
  </si>
  <si>
    <t>Resolución 2978
Por la cual se adopta el Certificado de Agotamiento de Cobertura y se dictan otras disposiciones.</t>
  </si>
  <si>
    <t>http://www.icbf.gov.co/cargues/avance/docs/resolucion_minproteccion_2978_2011.htm</t>
  </si>
  <si>
    <t>No se han presentado ATR en los vehiculos de la empresa</t>
  </si>
  <si>
    <t xml:space="preserve">El Ministerio de Salud y Protección Social tendrá como objetivos, dentro del marco de sus competencias, formular, adoptar, dirigir, coordinar, ejecutar y evaluar la política pública en materia de salud, salud pública, y promoción social en salud, y participar en la formulación de las políticas en materia de pensiones, beneficios económicos periódicos y riesgos profesionales, lo cual se desarrollará a través de la institucionalidad que comprende el sector administrativo. </t>
  </si>
  <si>
    <t>Decreto 4107
Por el cual se determinan los objetivos y la estructura del Ministerio de Salud y Protección Social y se integra el Sector Administrativo de Salud y Protección Social.</t>
  </si>
  <si>
    <t>http://www.alcaldiabogota.gov.co/sisjur/normas/Norma1.jsp?i=44615</t>
  </si>
  <si>
    <t>La presente ley tiene por objeto definir lineamientos generales en educación, responsabilidad social empresarial y acciones estatales y comunitarias para promover en las personas la formación de hábitos, comportamientos y conductas seguros en la vía y en consecuencia, la formación de criterios autónomos, solidarios y prudentes para la toma de decisiones en situaciones de desplazamiento o de uso de la vía pública</t>
  </si>
  <si>
    <t>Ley 1503
“Por la cual se promueve la formación de hábitos, comportamientos y conductas seguros en la vía y se dictan otras disposiciones.”</t>
  </si>
  <si>
    <t>http://www.alcaldiabogota.gov.co/sisjur/normas/Norma1.jsp?i=45453</t>
  </si>
  <si>
    <t>Titulo III y IV</t>
  </si>
  <si>
    <t>Ley 769 de 2002, ARTÍCULO   131. MULTAS. Modificado por el art. 21, Ley 1383 de 2010A. Será sancionado con multa equivalente a cuatro (4) salarios mínimos legales diarios vigentes (SMLDV) el conductor de un vehículo no automotor…
B. Será sancionado con multa equivalente a ocho (8) salarios mínimos legales diarios vigentes (smldv) el conductor y/o propietario de un vehículo automotor...
C. Será sancionado con multa equivalente a quince (15) salarios mínimos legales diarios vigentes (SMLDV) el conductor y/o propietario de un vehículo automotor…
D. Será sancionado con multa equivalente a treinta (30) salarios mínimos legales diarios vigentes (smldv) el conductor y/o propietario de un vehículo automotor…</t>
  </si>
  <si>
    <t>Plan estratégico de seguridad vial</t>
  </si>
  <si>
    <t>Declárese como la "Semana de la Seguridad Social" la última semana del mes de abril de cada año, en honor al 27 de abril de 1955, fecha en la cual entró en vigencia el Convenio 102 de la Organización Internacional del Trabajo (OIT) (Norma Mínima) que, conjuntamente con la Declaración de Filadelfia, constituye una de las referencias mundiales de mayor relevancia, influencia e impacto en materia de Seguridad Social.</t>
  </si>
  <si>
    <t>Ley 1502
Por la cual se adopta el Certificado de Agotamiento de Cobertura y se dictan otras disposiciones.</t>
  </si>
  <si>
    <t>http://www.icbf.gov.co/cargues/avance/docs/ley_1502_2011.htm</t>
  </si>
  <si>
    <t>Art. 1 y 3</t>
  </si>
  <si>
    <t xml:space="preserve">Actividades de prevención </t>
  </si>
  <si>
    <t>Con el fin de garantizar igualdad salarial o de remuneración, las empresas, tanto del sector público y privado, tendrán la obligación de llevar un registro de perfil y asignación de cargos por sexo, funciones y remuneración, discriminando clase o tipo y forma contractua</t>
  </si>
  <si>
    <t>Ley 1496</t>
  </si>
  <si>
    <t>http://wsp.presidencia.gov.co/Normativa/Leyes/Documents/ley149629122011.pdf</t>
  </si>
  <si>
    <t>Art. 2,4 y 5</t>
  </si>
  <si>
    <t xml:space="preserve">Contratos sin ditinción </t>
  </si>
  <si>
    <t>Transporte de Mercancia peligrosas, definiciones, clasificaciones, marcado, etiquetado y rotulado.</t>
  </si>
  <si>
    <t xml:space="preserve">NTC 1692
</t>
  </si>
  <si>
    <t>http://web.mintransporte.gov.co/consultas/mercapeli/Reglamento/Anexos/NTC1692.pdf</t>
  </si>
  <si>
    <t>Rotulacion de mercancias</t>
  </si>
  <si>
    <t>Departamento administrativo de la funcion pública.</t>
  </si>
  <si>
    <t>Decreto Ley anti tramites; tramite de incapacidades y licencias de maternidad, no discriminación de personas en situación de discapacidad, primera revisión de vehiculos.</t>
  </si>
  <si>
    <t xml:space="preserve">Decreto 019 </t>
  </si>
  <si>
    <t>http://www.alcaldiabogota.gov.co/sisjur/normas/Norma1.jsp?i=45322</t>
  </si>
  <si>
    <t>Art. 93, 121, 126, 142, 137 y 202</t>
  </si>
  <si>
    <t>Seguimiento y pago de incapacidades.</t>
  </si>
  <si>
    <t>Ministerio de salud y proteccion social</t>
  </si>
  <si>
    <t>Por el cual se establecen reglas para cancelar la multiafiliación en el Sistema General de Riesgos Profesionales</t>
  </si>
  <si>
    <t>Decreto 100</t>
  </si>
  <si>
    <t>http://www.alcaldiabogota.gov.co/sisjur/normas/Norma1.jsp?i=45515</t>
  </si>
  <si>
    <t>Verificacion en Sispro</t>
  </si>
  <si>
    <t>Se establecieron los plazos para depurar e integrar la información a registrar en la base de datos única centralizada</t>
  </si>
  <si>
    <t>Decreto 177</t>
  </si>
  <si>
    <t>http://www.alcaldiabogota.gov.co/sisjur/normas/Norma1.jsp?i=45615</t>
  </si>
  <si>
    <t>Afiliaciones al sistema</t>
  </si>
  <si>
    <t>Ministerio de transporte.</t>
  </si>
  <si>
    <t>Por la cual se adopta el Plan Nacional de Seguridad Vial 2011-2016.</t>
  </si>
  <si>
    <t>Resolución 1282</t>
  </si>
  <si>
    <t>http://www.alcaldiabogota.gov.co/sisjur/normas/Norma1.jsp?i=46774</t>
  </si>
  <si>
    <t>Art. 131 de la Ley 769 de 2002, multa equivalente a ocho (8) salarios mínimos legales diarios vigentes (smldv) el conductor y/o propietario de un vehículo automotor</t>
  </si>
  <si>
    <t xml:space="preserve">Cumplimiento de documentación de vehículos.
Programa de mantenimiento preventivo de vehículos.
</t>
  </si>
  <si>
    <t>Por la cual se adopta la política nacional de gestión del riesgo de desastres y se establece el Sistema Nacional de Gestión del Riesgo de Desastres y se dictan otras disposiciones</t>
  </si>
  <si>
    <t>Ley 1523
Por la cual se adopta la política nacional de gestión del riesgo de desastres y se establece el Sistema Nacional de Gestión del Riesgo de Desastres y se dictan otras disposiciones</t>
  </si>
  <si>
    <t>http://www.alcaldiabogota.gov.co/sisjur/normas/Norma1.jsp?i=47141</t>
  </si>
  <si>
    <t>Se establecen los aspectos para permitir la libranza o descuento directo.</t>
  </si>
  <si>
    <t>Ley 1527
 Por medio de la cual se establece un marco general para la libranza o descuento directo y se dictan otras disposiciones</t>
  </si>
  <si>
    <t>http://www.alcaldiabogota.gov.co/sisjur/normas/Norma1.jsp?i=47213</t>
  </si>
  <si>
    <t>Se tiene convenio de libranza con banco</t>
  </si>
  <si>
    <t>Se establece la conformación y funcionamiento del comité de convivencia laboral en entidades publicas y empresas privadas y se dictan otras disposiciones</t>
  </si>
  <si>
    <t>Resolucion 652
Modificaciones, Resolución 1356 de 2012</t>
  </si>
  <si>
    <t>http://www.alcaldiabogota.gov.co/sisjur/normas/Norma1.jsp?i=47374</t>
  </si>
  <si>
    <t>Conformación de comité de convivencia y actas de reuniones.</t>
  </si>
  <si>
    <t>Resolucion 778
Por la cual se modifica la Resolución número 978 de 2007.</t>
  </si>
  <si>
    <t>http://www.icbf.gov.co/cargues/avance/docs/resolucion_minambienteds_0778_2012.htm</t>
  </si>
  <si>
    <t>No se han realizado importaciones</t>
  </si>
  <si>
    <t>COMPRAS</t>
  </si>
  <si>
    <t>Grado de Alcoholemia. Si hecha la prueba de alcoholemia se establece:
Entre 20 y 39 mg de etanol/l00 ml de sangre total, además de las sanciones previstas en la presente ley, se decretará la suspensión de la licencia de conducción entre seis (6) y doce (12) meses.
Primer grado de embriaguez entre 40 y 99 mg de etanol/100 ml de sangre total, adicionalmente a la sanción multa, se decretará la suspensión de la Licencia de Conducción entre uno (1) y tres (3) años.
Segundo grado de embriaguez entre 100 y 149 mg de etanol/100 ml de sangre total, adicionalmente a la sanción multa, se decretará la suspensión de la Licencia de Conducción entre tres (3) y cinco (5) años, y la obligación de realizar curso de sensibilización, conocimientos y consecuencias de la alcoholemia y drogadicción en centros de rehabilitación debidamente autorizados, por un mínimo de cuarenta (40) horas.
Tercer grado de embriaguez, desde 150 mg de etanol/100 ml de sangre total en adelante, adicionalmente a la sanción de la sanción de multa, se decretará la suspensión entre cinco (5) y diez (10) años de la Licencia de Conducción, y la obligación de realizar curso de sensibilización, conocimientos y consecuencias de la alcoholemia y drogadicción en centros de rehabilitación debidamente autorizados, por un mínimo de ochenta (80) horas.</t>
  </si>
  <si>
    <t>LEY 1548
  Por la cual se modifica la Ley 769 de 2002 y la Ley 1383 de 2010 en temas de embriaguez y reincidencia y se dictan otras disposiciones</t>
  </si>
  <si>
    <t>http://wsp.presidencia.gov.co/Normativa/Leyes/Documents/ley154805072012.pdf</t>
  </si>
  <si>
    <t>Esta ley actualiza el código nacional de transito en lo referente al grado de alcoholemia y las sanciones por conducir bajo efectos del alcohol.</t>
  </si>
  <si>
    <t>Politica de No alcohol</t>
  </si>
  <si>
    <t>Por la cual se modifica el Sistema de Riesgos Laborales, nuevas definiciones de accidente de trabajo y enfermedad laboral.
Nuevo nombre al programa de salud ocupacional.
Quienes se afilian de forma obligatoria y quien paga las cotizaciones, entre otros.</t>
  </si>
  <si>
    <t xml:space="preserve">Ley 1562 </t>
  </si>
  <si>
    <t>http://www.icbf.gov.co/cargues/avance/docs/ley_1562_2012.htm</t>
  </si>
  <si>
    <t xml:space="preserve">Art. Del 1 al 7, 13, 23 y 30  </t>
  </si>
  <si>
    <t>Afiliaciones de todos los trabajadores
Actualización del SG-SST
Actualizacion de conceptos en la inducción.</t>
  </si>
  <si>
    <t>A través de la Resolución 1356 de 2012, el Ministerio de Trabajo efectuó ciertas modificaciones a la Resolución 652 de 2012, por medio de la cual se determinó la conformación de los comité de convivencia laboral a cargo de los empleadores.</t>
  </si>
  <si>
    <t>Resolución 1356 
Modificaciones a la Resolución 652 de 2012</t>
  </si>
  <si>
    <t>http://www.alcaldiabogota.gov.co/sisjur/normas/Norma1.jsp?i=48587</t>
  </si>
  <si>
    <t xml:space="preserve">El Comité de Convivencia Laboral estará compuesto por ( 2 ) representantes del trabajador y dos ( 2 ) de los trabajadores con sus respectivos suplentes. Las entidades públicas y empresas privadas podrán de acuerdo a su organización interna designar un mayor número de representantes, los cuáles en todo caso serán iguales en ambas partes </t>
  </si>
  <si>
    <t>Acta conformacion comité de convivencia laboral</t>
  </si>
  <si>
    <t>Por la cual se establece el Reglamento de Seguridad para protección contra caídas en trabajo en alturas</t>
  </si>
  <si>
    <t>Resolucion 1409 
Modificada parcialmente por la Resolucion 3368 de 2014</t>
  </si>
  <si>
    <t>http://www.icbf.gov.co/cargues/avance/docs/resolucion_mtra_1409_2012.htm</t>
  </si>
  <si>
    <t>Suministro de sistema protección contra caídas.
Certificación de personal que trabaja en alturas.</t>
  </si>
  <si>
    <t xml:space="preserve">
oda persona que sufra trastornos mentales o cualquier otra patología derivada del consumo, abuso y adicción a sustancias psicoactivas licitas o ilícitas, tendrá derecho a ser atendida en forma integral por las Entidades que conforman el Sistema General de Seguridad Social en Salud y las instituciones públicas o privadas especializadas para el tratamiento de dichos trastornos.</t>
  </si>
  <si>
    <t>LEY 1566
Por la cual se dictan normas para garantizar la atención integral a personas que consumen sustancias psicoactivas y se crea el premio nacional "entidad comprometida con la prevención del consumo, abuso y adicción a sustancias" psicoactivas.</t>
  </si>
  <si>
    <t>http://www.icbf.gov.co/cargues/avance/docs/ley_1566_2012.htm</t>
  </si>
  <si>
    <t>Art. 6 y 7</t>
  </si>
  <si>
    <t>Actividades estilos de vida y trabajo saludable.
Politica de No alcohol y drogas</t>
  </si>
  <si>
    <t>Ministerio de salud y protección social</t>
  </si>
  <si>
    <t>ARTÍCULO 58. ALMACENAMIENTO Y TRANSPORTE. Los aceites y grasas en forma sólida y líquida deben cumplir con los requisitos de almacenamiento y transporte establecidos en el Decreto 3075 de 1997, o en la norma que lo modifique, adicione o sustituya.
Además de los requisitos anteriores se aplicarán para los aceites y grasas en forma sólida y líquida las siguientes disposiciones específicas:
1. Los aceites y grasas se almacenarán y transportarán en depósitos o recipientes limpios, en materiales adecuados e higiénicamente sanitarios, suficientemente llenos y cerrados, protegiéndolos de la luz solar y condiciones de temperatura extremas.
2. Los vehículos deben estar construidos de material sanitario y adecuado para transportar alimentos y tener separada físicamente la cabina del conductor de la unidad de transporte.</t>
  </si>
  <si>
    <t>Resolución 2388
Por la cual se establece el reglamento técnico sobre los requisitos sanitarios que deben cumplir los aceites y grasas de origen vegetal o animal que se procesen, envasen, almacenen, transporten, exporten, importen y/o comercialicen en el país, destinados para el consumo humano y se dictan otras disposiciones.</t>
  </si>
  <si>
    <t>http://www.icbf.gov.co/cargues/avance/docs/resolucion_minsaludps_2154_2012.htm</t>
  </si>
  <si>
    <t>Capítulo XVI</t>
  </si>
  <si>
    <t>Las medidas sanitarias y sanciones por el incumplimiento de lo dispuesto en el presente reglamento técnico será el consagrado en la Ley 09 de 1979 en concordancia con lo previsto en la Ley 1437 de 2011 o las normas que lo modifiquen, adicionen o sustituyan.</t>
  </si>
  <si>
    <t>Capacitación al personal de bodega de almacenamiento</t>
  </si>
  <si>
    <t>Líderes de proceso</t>
  </si>
  <si>
    <t>Es aquella que se reconoce por la suma de esfuerzos de cotización o aportes de cada uno de los cónyuges o cada uno de los compañeros permanentes, cuyo resultado es el cumplimiento de los requisitos establecidos para la pensión de vejez en el régimen de prima media con prestación definida o régimen de ahorro individual y de conformidad con lo establecido en la Ley 100 de 1993.</t>
  </si>
  <si>
    <t>Ley 1580 
POR LA CUAL SE CREA LA PENSIÓN FAMILIAR</t>
  </si>
  <si>
    <t>http://www.icbf.gov.co/cargues/avance/docs/ley_1580_2012.htm</t>
  </si>
  <si>
    <t>Se debe tener en cuenta la información para que llegado el caso en que se reciba la solicitud de la pensión familiar se tenga en cuenta los requisitos legales.</t>
  </si>
  <si>
    <t>Desarrollar el derecho constitucional que tienen todas las personas a conocer, actualizar y rectificar las informaciones que se hayan recogido sobre ellas en bases de datos o archivos, y los demás derechos, libertades y garantías constitucionales a que se refiere el artículo 15 de la Constitución Política; así como el derecho a la información consagrado en el artículo 20 de la misma</t>
  </si>
  <si>
    <t>LEY ESTATUTARIA 1581 DE 2012
Por la cual se dictan disposiciones generales para la protección de datos personales.</t>
  </si>
  <si>
    <t>http://www.icbf.gov.co/cargues/avance/docs/ley_1581_2012.htm</t>
  </si>
  <si>
    <t>Art. 23 
a) Multas de carácter personal e institucional hasta por el equivalente de dos mil (2.000) salarios mínimos mensuales legales vigentes al momento de la imposición de la sanción. Las multas podrán ser sucesivas mientras subsista el incumplimiento que las originó;
b) Suspensión de las actividades relacionadas con el Tratamiento hasta por un término de seis (6) meses. En el acto de suspensión se indicarán los correctivos que se deberán adoptar;
c) Cierre temporal de las operaciones relacionadas con el Tratamiento una vez transcurrido el término de suspensión sin que se hubieren adoptado los correctivos ordenados por la Superintendencia de Industria y Comercio;
d) Cierre inmediato y definitivo de la operación que involucre el Tratamiento de datos sensibles;
Parágrafo. Las sanciones indicadas en el presente artículo sólo aplican para las personas de naturaleza privada. En el evento en el cual la Superintendencia de Industria y Comercio advierta un presunto incumplimiento de una autoridad pública a las disposiciones de la presente ley, remitirá la actuación a la Procuraduría General de la Nación para que adelante la investigación respectiva.</t>
  </si>
  <si>
    <t>Autorizacion Tratamiento de Datos</t>
  </si>
  <si>
    <t>Coordinadores de Proceso</t>
  </si>
  <si>
    <t xml:space="preserve">Artículo 16. Modifíquese el numeral 1.2.4 del artículo 26 del Decreto 1500 de 2007, artículo modificado por el artículo 5° del Decreto 2380 de 2009, el cual quedará así:
"1.2.4.Programa de trazabilidad. Todos los establecimientos dedicados a las actividades de beneficio, desposte, desprese y expendio, deben desarrollar, implementar y operar el programa de trazabilidad que para el efecto defina el Ministerio de Salud y Protección Socia/". </t>
  </si>
  <si>
    <t xml:space="preserve">Decreto 2270
Por el cual se modifica el Decreto 1500 de 2007, modificado por los Decretos 2965 de 2008,2380,4131,4974 de 2009,3961 de 2011, 917 de 2012 y se dictan otras disposiciones </t>
  </si>
  <si>
    <t>https://www.invima.gov.co/images/decreto_22702012.pdf</t>
  </si>
  <si>
    <t>Prográma de trazabilidad</t>
  </si>
  <si>
    <t>SSTQ y líderes de proceso</t>
  </si>
  <si>
    <t>La presente resolución tiene como objeto establecer el reglamento técnico, mediante el cual se señalan los requisitos sanitarios que deben cumplir los materiales, objetos, envases y equipamientos metálicos destinados a entrar en contacto con alimentos y bebidas para consumo humano, con el fin de proteger la salud humana y prevenir las prácticas que puedan inducir a error o engaño a los consumidores.</t>
  </si>
  <si>
    <t>Resolución 4142
Por la cual se establece el reglamento técnico sobre los requisitos sanitarios que deben cumplir los materiales, objetos, envases y equipamientos metálicos destinados a entrar en contacto con alimentos y bebidas para consumo humano en el territorio nacional.</t>
  </si>
  <si>
    <t>http://www.alcaldiabogota.gov.co/sisjur/normas/Norma1.jsp?i=50950</t>
  </si>
  <si>
    <t>Inspección, vigilancia y control. Corresponde al Instituto Nacional de Vigilancia de Medicamentos y Alimentos (Invima), y a las direcciones territoriales de salud, en el ámbito de sus competencias, ejercer las funciones de inspección, vigilancia y control conforme a lo dispuesto en la Ley 715 de 2001, los literales a), b) y c) del artículo 34 de la Ley 1122 de 2007 y el artículo 245 de la Ley 100 de 1993, para lo cual, podrán aplicar las medidas de seguridad e imponer las sanciones correspondientes, de conformidad con lo establecido en los artículos 576 y siguientes de la Ley 09 de 1979 y el procedimiento administrativo sancionatorio, previsto en la Ley 1437 de 2011.</t>
  </si>
  <si>
    <t>Declaración Voluntaria del Impuesto sobre la Renta</t>
  </si>
  <si>
    <t>Ley 1607
Por la cual se expiden normas en materia tributaria y se dictan otras disposiciones</t>
  </si>
  <si>
    <t>http://www.icbf.gov.co/cargues/avance/docs/ley_1607_2012.htm</t>
  </si>
  <si>
    <t>“Articulo 641. Extemporaneidad en la presentación. Las personas o entidades obligadas a declarar, que presenten las declaraciones tributarias en forma extemporánea, deberán liquidar y pagar una sanción por cada mes o fracción de mes calendario de retardo, equivalente al cinco por ciento (5%) del total del impuesto a cargo o retención objeto de la declaración tributaria, sin exceder del ciento por ciento (100%) del impuesto o retención, según el caso.
Esta sanción se cobrará sin perjuicio de los intereses que origine el incumplimiento en el pago del impuesto, anticipo o retención a cargo del contribuyente, responsable o agente retenedor. (Vea: Plantilla en Excel para el cálculo de intereses moratorios)
Cuando en la declaración tributaria no resulte impuesto a cargo, la sanción por cada mes o fracción de mes calendario de retardo, será equivalente al medio por ciento (0.5%) de los ingresos brutos percibidos por el declarante en el período objeto de declaración, sin exceder la cifra menor resultante de aplicar el cinco por ciento (5%) a dichos ingresos, o del doble del saldo a favor si lo hubiere, o de la suma de 2.500 UVT, cuando no existiere saldo a favor. En caso de que no haya ingresos en el período, la sanción por cada mes o fracción de mes será del uno por ciento (1%) del patrimonio líquido del año inmediatamente anterior, sin exceder la cifra menor resultante de aplicar el diez por ciento (10%) al mismo, o del doble del saldo a favor si lo hubiere, o de la suma de 2.500 UVT cuando no existiere saldo a favor.</t>
  </si>
  <si>
    <t>Soporte de Pago de Declaracion de Renta año 2015</t>
  </si>
  <si>
    <t xml:space="preserve">Licencia de salud ocupacional </t>
  </si>
  <si>
    <t>Resolución 4502 
Licencia de salud ocupacional</t>
  </si>
  <si>
    <t>http://www.icbf.gov.co/cargues/avance/docs/resolucion_minsaludps_4502_2012.htm</t>
  </si>
  <si>
    <t>Licencia vigente en SO del personal de SSTQ</t>
  </si>
  <si>
    <t>A solicitud del funcionario competente, facilitar la  para las inspecciones.
Permitir el acceso a la información solicitada para el cumplimiento de la diligencia.
Efecto: Multa de 1 a 5000 SMMLV, clausura del sitio, suspensión inmediata del trabajo.</t>
  </si>
  <si>
    <t>Ley 1610
Por la cual se regulan algunos aspectos sobre las inspecciones del trabajo y los acuerdos de formalización laboral.</t>
  </si>
  <si>
    <t>http://www.icbf.gov.co/cargues/avance/docs/ley_1610_2013.htm</t>
  </si>
  <si>
    <t>Numeral 2 del artículo 486 del Código Sustantivo del Trabajo.
De uno (1) a cinco mil (5.000) veces el salario mínimo mensual vigente según la gravedad de la infracción y mientras esta subsista</t>
  </si>
  <si>
    <t>Pagos de nomina
Afiliaciones seguridad social
Planillas de pagos
liquidaciones.
Sistemas de gestión de seguridad y salud  en el trabajo , y en general todos los requisitos de ley en riesgos profesionales y laboral que requiera en su momento el inspector de trabajo</t>
  </si>
  <si>
    <t>Las Administradoras de Riesgos Laborales dentro de las actividades de promoción y prevención en salud deberán generar estrategias, programas, acciones o servicios de promoción de la salud mental y prevención del trastorno mental, y deberán garantizar que sus empresas  afiliadas incluyan dentro de su sistema de gestión de seguridad y salud en el trabajo, el monitoreo permanente de la exposición a factores de riesgo psicosocial en el trabajo para proteger, mejorar y recuperar la salud mental de los trabajadores</t>
  </si>
  <si>
    <t>Ley 1616
Por medio de la cual se expide la ley de Salud Mental y se dictan otras disposiciones.</t>
  </si>
  <si>
    <t>http://wsp.presidencia.gov.co/Normativa/Leyes/Documents/2013/LEY%201616%20DEL%2021%20DE%20ENERO%20DE%202013.pdf</t>
  </si>
  <si>
    <t>Se realizo Dx. Factores de Riesgo Psicosocial y se esta ejecutando el plan de accion
Se realizan actividades ludicas</t>
  </si>
  <si>
    <t>La presente resolución tiene por objeto establecer el reglamento técnico a través del cual se señalan los requisitos sanitarios que deben cumplir las plantas de beneficio animal de las especies bovina, bufalina y porcina, plantas de desposte y almacenamiento, comercialización, expendio, transporte, importación o exportación de carne y productos cárnicos comestibles y los establecimientos dedicados al beneficio, desposte, almacenamiento, comercialización, expendio, importación o exportación y el transporte de la carne y productos cárnicos comestibles, provenientes de las mencionadas especies, con el fin de proteger la salud y la seguridad humana y prevenir las prácticas que puedan inducir a error o engaño a los consumidores.</t>
  </si>
  <si>
    <t>Resolución 240
Por la cual se establecen los requisitos sanitarios para el funcionamiento de las plantas de beneficio animal de las especies bovina, bufalina y porcina, plantas de desposte y almacenamiento, comercialización, expendio, transporte, importación o exportación de carne y productos cárnicos comestibles.</t>
  </si>
  <si>
    <t>http://www.icbf.gov.co/cargues/avance/docs/resolucion_minsaludps_0240_2013.htm</t>
  </si>
  <si>
    <t>Titulo IV</t>
  </si>
  <si>
    <t>En Ejecucion</t>
  </si>
  <si>
    <t>Corresponde al Instituto Nacional de Vigilancia de Medicamentos y Alimentos, Invima, y a las secretarías de salud de las entidades territoriales, ejercer las funciones de inspección, vigilancia y control, conforme a lo dispuesto en la Ley 1122 de 2007 y las normas que la modifiquen, adicionen o sustituyan, en el marco de lo cual, podrán adoptar medidas de seguridad e imponer las sanciones correspondientes, de conformidad con lo establecido en la Ley 9 de 1979 y siguiendo el procedimiento contemplado en el Capítulo III de la Ley 1437 de 2011 y las normas que lo modifiquen, adicionen o sustituyan.</t>
  </si>
  <si>
    <t>Plan gradual de cumplimento para adecuación de las instalaciones locativas y de transporte
Autorización sanitaria para el transporte de alimentos</t>
  </si>
  <si>
    <t>La revisión técnico mecánica y de emisiones contaminantes, la revisión y mantenimiento de los vehículos: deberá realizarla directamente la empresa de transporte terrestre de pasajeros sobre los vehículos que tenga vinculados.</t>
  </si>
  <si>
    <t xml:space="preserve">Resolución 315                                             
Por la cual se adoptan unas medidas para garantizar la seguridad en el transporte publico terrestre automotor y se dictan otras disposiciones                           </t>
  </si>
  <si>
    <t>http://www.alcaldiabogota.gov.co/sisjur/normas/Norma1.jsp?i=51704</t>
  </si>
  <si>
    <t>Se establecen obligaciones puntuales a las empresas de transporte terrestre publico en los aspectos de revisión técnico mecánica y de emisiones contaminantes, mantenimiento preventivo y/o correctivo, revisión de los vehículos y protocolo de alistamiento.</t>
  </si>
  <si>
    <t>Los vehículos de la orperación cuentan de acuerdo en la norma, con la revisión tecnicomecánica.</t>
  </si>
  <si>
    <t>El objeto de la presente ley es garantizar y asegurar el ejercicio efectivo de los derechos de las personas con discapacidad, mediante la adopción de medidas de inclusión, acción afirmativa y de ajustes razonables y eliminando toda forma de discriminación por razón de discapacidad, en concordancia con la Ley 1346 de 2009.</t>
  </si>
  <si>
    <t>Ley 1618                                                                                        
POR MEDIO DE lA CUAL SE ESTABLECEN lAS DISPOSICIONES PARA GARANTIZAR El PLENO EJERCICIO DE lOS DERECHOS DE lAS PERSONAS CON DISCAPACIDAD</t>
  </si>
  <si>
    <t>http://www.icbf.gov.co/cargues/avance/docs/ley_1618_2013.htm</t>
  </si>
  <si>
    <t>La reglamentación esta en construcción. Se fijó un plazo de 2 años para reglamentar el tema.</t>
  </si>
  <si>
    <t>Se realiza publicacion de vacante sin ninguna distincion</t>
  </si>
  <si>
    <t>Se aplica a todas las personas vinculadas a través de un contrato formal de prestación de servicios, con entidades o instituciones públicas o privadas con una duración superior a un (1) mes y a los contratantes, conforme a lo previsto en el numeral 1 del literal a) del artículo 2° de la Ley 1562 de 2012 y a los trabajadores independientes que laboren en actividades catalogadas por el Ministerio del Trabajo como de alto riesgo, tal y como lo prevé el numeral 5 del literal a) del artículo 2° de la Ley 1562 de 2012</t>
  </si>
  <si>
    <t>Decreto 723 de 2013
Por el cual se reglamenta la afiliación al Sistema General de Riesgos Laborales de las personas vinculadas a través de un contrato formal de prestación de servicios con entidades o instituciones públicas o privadas y de los trabajadores independientes que laboren en actividades de alto riesgo y se dictan otras disposiciones.</t>
  </si>
  <si>
    <t>http://www.alcaldiabogota.gov.co/sisjur/normas/Norma1.jsp?i=52627</t>
  </si>
  <si>
    <t>decreto 723 de 2013, art. 21 El incumplimiento de los términos y la normativa que regula el pago de las prestaciones económicas de las personas a las que se les aplica el presente decreto será sancionado por la Superintendencia Financiera de Colombia, conforme al artículo 15 de la Ley 1562 de 2012.
3. El incumplimiento de la afiliación, administración, prevención, promoción, atención y control de los riesgos y las actividades de seguridad y salud en el trabajo, será sancionado por las Direcciones Territoriales del Ministerio del Trabajo, conforme al artículo 91 del Decreto-ley 1295 de 1994, modificado por el artículo 115 del Decreto-ley 2150 de 1995 y los artículos 13, 30 y 32 de la Ley 1562 de 2012.</t>
  </si>
  <si>
    <t>Ministerio de salud y proteción social</t>
  </si>
  <si>
    <t>Son las personas naturales y jurídicas, organizaciones e instituciones obligadas a proteger la salud pública y garantizar la seguridad sanitaria a través de su desempeño, ya sea en condición de usuario/consumidor; proveedor/productor o autoridad sanitaria:</t>
  </si>
  <si>
    <t xml:space="preserve">Resolución 1229
Por la cual se establece el modelo de inspección, vigilancia y control sanitario para los productos de uso y consumo humano </t>
  </si>
  <si>
    <t>https://www.minsalud.gov.co/sites/rid/Lists/BibliotecaDigital/RIDE/DE/DIJ/resolucion-1229-de-2013.pdf</t>
  </si>
  <si>
    <t xml:space="preserve">Los establecimientos públicos y privados que desarrollen actividades productivas
objeto de inspección, vigilancia y control sanitario, estarán obligadas al registro,
notificación o permiso para adelantar sus actividades, así como al sometimiento de
los procesos instaurados por la autoridad sanitaria de conformidad con la
naturaleza y clasificación del riesgo sanitario inherente a su proceso productivo. El
incumplimiento de estas disposiciones dará lugar a las sanciones de ley. </t>
  </si>
  <si>
    <t>Gerencia y coordonadores de proceso</t>
  </si>
  <si>
    <t xml:space="preserve">Servicio Nacional de Aprendizaje </t>
  </si>
  <si>
    <t>Sanciones por incumplimiento por cuota de Aprendices</t>
  </si>
  <si>
    <t>Acuerdo 0002 
por el cual se expiden normas para la aplicación del artículo 168 de la Ley 1450 de 2011 y se establecen parámetros para la imposición de sanciones por incumplimiento en la cuota de aprendices o en la monetización.</t>
  </si>
  <si>
    <t>http://www.sena.edu.co/acerca-del-sena/naturaleza-juridica/normatividad/Lists/Acuerdos/acu_0002_21082013.pdf</t>
  </si>
  <si>
    <t>Se cuenta con aprendices</t>
  </si>
  <si>
    <t>Se disponen lineamientos para entrenamiento en Trabajo en Alturas</t>
  </si>
  <si>
    <t xml:space="preserve">Resolucion 1903
Por la cual se modifica el numeral 5° del artículo 10 y el parágrafo 4° del artículo 11 de la Resolución 1409 de 2012 y se dictan otras disposiciones 
</t>
  </si>
  <si>
    <t>file:///D:/DATOS/Descargas/resolucion_00001903_de_2013%20(2).pdf</t>
  </si>
  <si>
    <t>La presente ley tiene por objeto crear un Mecanismo de Protección al Cesante, cuya finalidad será la articulación y ejecución de un sistema integral de políticas activas y pasivas de mitigación de los efectos del desempleo que enfrentan los trabajadores; al tiempo que facilitar la reinserción de la población cesante en el mercado laboral en condiciones de dignidad, mejoramiento de la calidad de vida, permanencia y formalización.</t>
  </si>
  <si>
    <t>Ley 1636
Por medio de la cual se crea el mecanismo de protección al cesante en Colombia.</t>
  </si>
  <si>
    <t>http://www.icbf.gov.co/cargues/avance/docs/ley_1636_2013.htm</t>
  </si>
  <si>
    <t>Art 1,3,4,10</t>
  </si>
  <si>
    <t>Afiliacion Caja de compensacion 
Certificacion de terminacion laboral</t>
  </si>
  <si>
    <t>Reglamentar parcialmente la Ley 1581 de 2012, por la cual se dictan disposiciones generales para la protección de datos personales.</t>
  </si>
  <si>
    <t>DECRETO 1377
Por el cual se reglamenta parcialmente la Ley 1581 de 2012.</t>
  </si>
  <si>
    <t>http://www.icbf.gov.co/cargues/avance/docs/decreto_1377_2013.htm</t>
  </si>
  <si>
    <t>Acceso a Beneficios de la Cajas de Compensacion Familiar para Pensionados</t>
  </si>
  <si>
    <t>Ley 1643
Por medio de la cual se facilita el acceso a los servicio prestados por las cajas de Compensacion Familiar en Favor de Los Persionados</t>
  </si>
  <si>
    <t>http://www.icbf.gov.co/cargues/avance/docs/ley_1643_2013.htm</t>
  </si>
  <si>
    <t>Afiliacion Caja de compensacion Pensionados</t>
  </si>
  <si>
    <t>Establece las politicas ingetrales para la disposicion final de e integral de los residuso electrico y elecltronicos, generados en territorio nacional, los RAEES sos residuso de manejo especial lso cuales necesitan directrices del ministerio de ambiente y desarrollo sostenible.</t>
  </si>
  <si>
    <t>Ley 1672
Por la cual se establecen los lineamientos para la adopción de una política pública de gestión integral de Residuos de Aparatos Eléctricos y Electrónicos (RAEE), y se dictan otras disposiciones.</t>
  </si>
  <si>
    <t>http://www.icbf.gov.co/cargues/avance/docs/ley_1672_2013.htm</t>
  </si>
  <si>
    <t>Disposicion final de RAEE</t>
  </si>
  <si>
    <t>La presente resolución tiene por objeto establecer los requisitos sanitarios que deben cumplir las personas naturales y/o jurídicas que ejercen actividades de fabricación, procesamiento, preparación, envase, almacenamiento, transporte, distribución y comercialización de alimentos y materias primas de alimentos y los requisitos para la notificación, permiso o registro sanitario de los alimentos, según el riesgo en salud pública, con el fin de proteger la vida y la salud de las personas.</t>
  </si>
  <si>
    <t>Resolución 2674
Por la cual se reglamenta el artículo 126 del Decreto-ley 019 de 2012 y se dictan otras disposiciones.</t>
  </si>
  <si>
    <t>http://www.alcaldiabogota.gov.co/sisjur/normas/Norma1.jsp?i=54030</t>
  </si>
  <si>
    <t>Las autoridades sanitarias podrán adoptar medidas de seguridad e imponer las sanciones correspondientes, de conformidad con lo establecido en la Ley 09 de 1979, siguiendo el procedimiento contemplado en la Ley 1437 de 2011 y las normas que lo modifiquen, adicionen o sustituyan.</t>
  </si>
  <si>
    <t>Registro sanitario</t>
  </si>
  <si>
    <t>Información de la afiliación de los cotizantes a los Sistemas Generales de Salud y Pensiones, con destino a los operadores de información</t>
  </si>
  <si>
    <t>Resolucion 3336
Por la cual se modifican las Resoluciones número 2358 de 2006, modificada por la Resolución número 2947 del mismo año, 610 de 2012, modificada por la Resolución número 3214 de 2012 y se dictan otras disposiciones.</t>
  </si>
  <si>
    <t>http://www.icbf.gov.co/cargues/avance/docs/resolucion_minsaludps_3336_2013.htm</t>
  </si>
  <si>
    <t>La Resolución 1111 de 2017 fue derogada por la Resolución 0312 de 2019  que define los Nuevos Estándares Mínimos del Sistema de Gestión de Seguridad y Salud en el Trabajo.  Esta resolución continúa publicada en la revista virtual como fuente de historia de la seguridad y la salud en el trabajo en Colombia.</t>
  </si>
  <si>
    <t xml:space="preserve">Resolucion 1111
</t>
  </si>
  <si>
    <t>http://www.icbf.gov.co/cargues/avance/docs/resolucion_minambienteds_1111_2013.htm</t>
  </si>
  <si>
    <t>NA</t>
  </si>
  <si>
    <t xml:space="preserve">Establece el reglamento técnico, mediante el cual se señalan los requisitos sanitarios que deben cumplir las frutas y las bebidas con adición de jugo (zumo) o pulpa de fruta o concentrados de fruta, clarificados o no o la mezcla de estos que se procesen, empaquen, transporten, importen y comercialicen en el territorio nacional. </t>
  </si>
  <si>
    <t>Resolución 3929
Por la cual se establece el reglamento técnico sobre los requisitos sanitarios que deben cumplir las frutas y las bebidas con adición de jugo (zumo) o pulpa de fruta o concentrados de fruta, clarificados o no, o la mezcla de éstos que se procesen, empaquen, transporten, importen y comercialicen en el territorio nacional.</t>
  </si>
  <si>
    <t>https://www.invima.gov.co/images/pdf/normatividad/alimentos/resoluciones/resoluciones/2013/Resolucion-3929-2013.pdf</t>
  </si>
  <si>
    <t>Sanción de conformidad con lo establecido en los artículos 576 y subsiguientes de la Ley 09 de 1979 y el procedimiento administrativo sancionatorio previsto en la Ley 1437 de 2011.</t>
  </si>
  <si>
    <t>Ajuste de los procedimientos para elaboración de pulpas</t>
  </si>
  <si>
    <t>La presente resolución tiene por objeto establecer los niveles máximos de contaminantes en los alimentos destinados al consumo humano, con el fin de proteger la salud humana.</t>
  </si>
  <si>
    <t>Resolución 4506
Por la cual se establecen los niveles máximos de contaminantes en los alimentos destinados al consumo humano y se dictan otras disposiciones.</t>
  </si>
  <si>
    <t>http://www.icbf.gov.co/cargues/avance/docs/resolucion_minsaludps_4506_2013.htm</t>
  </si>
  <si>
    <t>Corresponde al Instituto Nacional de Vigilancia de Medicamentos y Alimentos (Invima) y a las direcciones territoriales de salud, en el ámbito de sus competencias, ejercer las funciones de inspección, vigilancia y control, conforme con lo dispuesto en los literales b) y c) del artículo 34 de la Ley 1122 de 2007, en el marco de lo cual, podrán aplicar las medidas de seguridad e imponer las sanciones correspondientes, de conformidad con lo establecido en los artículos 576 y siguientes de la Ley 9ª de 1979 y se regirán por el procedimiento establecido en la Ley 1437 de 2011, en concordancia con el Decreto número 3075 de 1997 o las normas que los modifiquen, adicionen o sustituyan.</t>
  </si>
  <si>
    <t>Divulgación al área de fruvers</t>
  </si>
  <si>
    <t>Ministerio de ambiente y desarrollo</t>
  </si>
  <si>
    <t>Niveles de calidad de aire</t>
  </si>
  <si>
    <t>Resolución 1541
Por la cual se establecen los niveles permisibles de calidad del aire o de inmisión, el procedimiento para la evaluación de actividades que generan olores ofensivos y se dictan otras disposiciones.</t>
  </si>
  <si>
    <t>http://www.icbf.gov.co/cargues/avance/docs/resolucion_minambienteds_1541_2013.htm</t>
  </si>
  <si>
    <t>ARTÍCULO 19. SANCIONES. En caso de incumplimiento de lo dispuesto en la presente resolución, se impondrán las medidas preventivas y sancionatorias a que haya lugar, de conformidad con lo dispuesto en la Ley 1333 de 2009 o la norma que la adicione, modifique o sustituya.</t>
  </si>
  <si>
    <t>Plan para la reducción del impacto por olores ofensivos
Plan de contingencias</t>
  </si>
  <si>
    <t>COMPRAS
Coordinador de  y de producción</t>
  </si>
  <si>
    <t>ART. 1º—Modifícase el título del numeral 120.1.1 del anexo general de la Resolución 180540 de 2010 , el cual quedará así:
“120.1.1. Relativas al alumbrado interior y exterior”.
ART. 2º—Adiciónanse las siguientes definiciones al numeral 120.1.1 del anexo general de la Resolución 180540 de 2010 :</t>
  </si>
  <si>
    <t>Resolucion 90980
“Por la cual se modifica y adiciona el Reglamento Técnico de Iluminación y Alumbrado Público, Retilap”</t>
  </si>
  <si>
    <t>http://legal.legis.com.co/document/Index?obra=legcol&amp;document=legcol_eb8f0fa22c8400d4e0430a01015100d4</t>
  </si>
  <si>
    <t>Ministerio de Salud y de Proteccion social</t>
  </si>
  <si>
    <t>Se adiciona el campo Tipo de Aportante a la planilla PILA</t>
  </si>
  <si>
    <t>Resolucion 5094
Por la cual se ajusta la planilla integrada de autoliquidación de aportes PILA de acuerdo con lo establecido en el Decreto número 2616 de 2013.</t>
  </si>
  <si>
    <t>http://www.icbf.gov.co/cargues/avance/docs/resolucion_minsaludps_5094_2013.htm</t>
  </si>
  <si>
    <t>Ajuste PILA</t>
  </si>
  <si>
    <t>Planes Estratégicos de las Entidades, Organizaciones o empresas en materia de Seguridad Vial</t>
  </si>
  <si>
    <t>Decreto 2851
Por el cual se reglamentan los artículos 3°, 4°, 5°, 6°, 7°, 9º, 10, 12, 13, 18 y 19 de la Ley 1503 de 2011 y se dictan otras disposiciones.</t>
  </si>
  <si>
    <t>http://www.alcaldiabogota.gov.co/sisjur/normas/Norma1.jsp?i=55853</t>
  </si>
  <si>
    <t>Capitulo IV y Siguientes</t>
  </si>
  <si>
    <t>Sanción por incumplimiento por parte de la secretaría de tránsito municipal</t>
  </si>
  <si>
    <t>En el Sistema General de Seguridad Social en Salud serán a cargo de los respectivos empleadores las prestaciones económicas correspondientes a los dos (2) primeros días de incapacidad originada por enfermedad general y de las Entidades Promotoras de Salud a partir del tercer (3) día y de conformidad con la normatividad vigente.</t>
  </si>
  <si>
    <t>Decreto 2943
Por el cual se modifica el parágrafo 1° del artículo 40 del Decreto 1406 de 1999.</t>
  </si>
  <si>
    <t>http://www.alcaldiabogota.gov.co/sisjur/normas/Norma1.jsp?i=55977</t>
  </si>
  <si>
    <t>Por directrices de la gerencia las incapacidades se pagan en su totalidad al empleado</t>
  </si>
  <si>
    <t>Establecer sanciones penales y administrativas a la conducción bajo el influjo del alcohol u otras sustancias psicoactivas.</t>
  </si>
  <si>
    <t>Ley 1696
Por medio de la cual se dictan disposiciones penales y administrativas para sancionar la conducción bajo el influjo del alcohol u otras sustancias psicoactivas.</t>
  </si>
  <si>
    <t>http://www.icbf.gov.co/cargues/avance/docs/ley_1696_2013.htm</t>
  </si>
  <si>
    <t>Condiciones de los residuos sólidos para aprovechamiento. Obligaciones como usuarios de servicios de aseo.</t>
  </si>
  <si>
    <t>Decreto 2981
Por el cual se reglamenta la prestación del servicio público de aseo.</t>
  </si>
  <si>
    <t>http://www.alcaldiabogota.gov.co/sisjur/normas/Norma1.jsp?i=56035</t>
  </si>
  <si>
    <t>Art. 2 y 17</t>
  </si>
  <si>
    <t>La norma estipula Sanciones para los Prestadores del Servicio</t>
  </si>
  <si>
    <t>Punto Ecologico, separacion de residuos en la fuente
Programa residuos</t>
  </si>
  <si>
    <t>Seguridad vial
Campañas de prevencio vial</t>
  </si>
  <si>
    <t xml:space="preserve">Ley 1702
Por el cual se crea la agencia nacional de seguridad vial y se dictan otras disposiciones.
</t>
  </si>
  <si>
    <t>http://wsp.presidencia.gov.co/Normativa/Leyes/Documents/2013/LEY%201702%20DEL%2027%20DE%20DICIEMBRE%20DE%202013.pdf</t>
  </si>
  <si>
    <t>Art. 5</t>
  </si>
  <si>
    <t>Certificado de Manejo Defensivo para los empleados
Capcitaciones en Seguridad Vial</t>
  </si>
  <si>
    <t>Coontribuciones parafiscales</t>
  </si>
  <si>
    <t>Decreto 3033
Por el cual se reglamentan los artículos 178 y 179 de la Ley 1607 de 2012 y se dictan otras disposiciones.</t>
  </si>
  <si>
    <t>http://www.alcaldiabogota.gov.co/sisjur/normas/Norma1.jsp?i=56254</t>
  </si>
  <si>
    <t>Planilla de pago (PILA)</t>
  </si>
  <si>
    <t>Concejo Municipal de Yopal</t>
  </si>
  <si>
    <t>Plan de Ordenamiento Territorial</t>
  </si>
  <si>
    <t>Acuerdo Municipal 024</t>
  </si>
  <si>
    <t>http://www.secretariasenado.gov.co/senado/basedoc/ley_1955_2019.html</t>
  </si>
  <si>
    <t>Capitulo 4</t>
  </si>
  <si>
    <t>Ley 810 de 2003, Art. 1 y 2… multas hasta de cuatrocientos (400) salarios mínimos mensuales legales vigentes</t>
  </si>
  <si>
    <t>La sede se encuentra ubicada en un area comercial</t>
  </si>
  <si>
    <t xml:space="preserve">Ministerio de Transporte </t>
  </si>
  <si>
    <t>"Por la cual se adopta la Ficha Técnica del Formato Único. Nacional para licencia de conducción y sedictan otras disposiciones".</t>
  </si>
  <si>
    <t>Resolucion 623</t>
  </si>
  <si>
    <t>LOGISTICA</t>
  </si>
  <si>
    <t>Cambios al sistema de Liquidacion Pila</t>
  </si>
  <si>
    <t xml:space="preserve">Resolucion 078
Por la cual se modifican artículos 8, 10 Y 11 de la Resolución 1747 de 2008 y se dictan otras disposiciones 
</t>
  </si>
  <si>
    <t>https://www.enlace-apb.com/interssi/resolucion_0078_17_de_enero_de_2014(1).pdf</t>
  </si>
  <si>
    <t xml:space="preserve">Ninguna </t>
  </si>
  <si>
    <t>Se modifico tipo de planilla para realizar aportes al SGSSS "E"</t>
  </si>
  <si>
    <t>Fijar para el año 2014 el valor del apoyo de sostenimiento mensual de aprendices durante la fase práctica , en el cien por ciento (100%) del salario mínimo mensual legal vigente establecido mediante decreto 3068 de 2013</t>
  </si>
  <si>
    <t>Resolucion 384
Por la cual se establece el apoyo de sostenimiento de aprendices en la fase práctica para el año 2014.</t>
  </si>
  <si>
    <t>http://www.icbf.gov.co/cargues/avance/docs/resolucion_mtra_0384_2014.htm</t>
  </si>
  <si>
    <t>Nomina de aprendices</t>
  </si>
  <si>
    <t>Esquema por el cua lse desarolla el mecanismo de ahorro de cesantias, se establece el beneficio economico proporcional al ahorro en el mecanismo deproteccion al cesante y se ditan otras disposiciones.</t>
  </si>
  <si>
    <t>Resolucion 511
Por medio de la cual se adopta el formato de solicitud, modificación o revocación de ahorro de cesantías para el Mecanismo de Protección al Cesante y se dictan otras disposiciones</t>
  </si>
  <si>
    <t>http://www.icbf.gov.co/cargues/avance/docs/resolucion_mtra_0511_2014.htm</t>
  </si>
  <si>
    <t>Según el artículo 99 de la ley 50 de 1990 en su numeral 3,... deberá pagar un día de salario por cada día de retardo.</t>
  </si>
  <si>
    <t>Soporte de Pago Uificado de Cesantias</t>
  </si>
  <si>
    <t>Ministerio del Trabajo</t>
  </si>
  <si>
    <t>Reporte de informacion de aportes al fondo de Riesgos Laborales</t>
  </si>
  <si>
    <t>Circular 14</t>
  </si>
  <si>
    <t>https://www.arlsura.com/files/circular14_2014.pdf</t>
  </si>
  <si>
    <t>Controlar la evasion y elusion de aportes a las Administradoras de Riesgos Laborales</t>
  </si>
  <si>
    <t>Presisdencia de la república de Colombia</t>
  </si>
  <si>
    <t>Por el cual se expide el reglamento técnio sobre los requisitos sanitarios que deben cumplir los importadores y exportadores de alimentos para el consumo humano, materias primas e insumos para alimentos destinados al consumo humano y se establece el procedimiento para habilitar fábricas de alimentos ubicadas en el exterior</t>
  </si>
  <si>
    <t>Decreto 539
Por el cual se expide el reglamento técnico sobre los requisitos sanitarios que deben cumplir los importadores y exportadores de alimentos para el consumo humano, materias primas e insumos para alimentos destinados al consumo humano y se establece el procedimiento para habilitar fábricas de alimentos ubicadas en el exterior.</t>
  </si>
  <si>
    <t>http://www.alcaldiabogota.gov.co/sisjur/normas/Norma1.jsp?i=57016#21</t>
  </si>
  <si>
    <t>Las autoridades sanitarias adoptarán medidas de seguridad e impondrán las sanciones correspondientes, de conformidad con lo establecido en la Ley 9ª de 1979, siguiendo el procedimiento contemplado en el Código de Procedimiento Administrativo y de lo Contencioso Administrativo –CPACA–, Ley 1437 de 2011, o las normas que lo modifiquen, adicionen o sustituyan.</t>
  </si>
  <si>
    <t>Modifica el plazo para la entrada en vigencia de los procedimientos de validacion y depuracion de la informacion de afiliacion a los sistemas generales de salud y pensiones, contenida en la base de datos BDUA y RUAF.</t>
  </si>
  <si>
    <t>Resolucion 1024
Por la cual se modifica el articulo 7 de la Resolucion 3336 de 2013.</t>
  </si>
  <si>
    <t>http://www.icbf.gov.co/cargues/avance/docs/resolucion_minsaludps_1024_2014.htm</t>
  </si>
  <si>
    <t>Se indica que cuando los aportantes soliciten a las EPS y a las EOC reintegro de pagos erróneamente efectuados estas entidades deberán determinar la pertinencia del reintegro.
* La compensación de cotizaciones del régimen contributivo del SGSSS, saldos no compensados y registros glosados anteriores al 1 de octubre de 2013, se harán de acuerdo con las reglas definidas en el decreto 2280 de 2004, e último día hábil de la segunda semana de cada mes, hasta el 30 de septiembre de 2014, con los mecanismos definidos por el Ministerio de salud y Protección Social.</t>
  </si>
  <si>
    <t xml:space="preserve">Decreto 674
Por el cual se modifican los plazos en el proceso de compensación y funcionamiento de la Subcuenta de Compensación Interna del Régimen  Contributivo del Fondo de Solidaridad y Garantía - FOSYGA y se dictan otras disposiciones 
</t>
  </si>
  <si>
    <t>http://www.icbf.gov.co/cargues/avance/docs/decreto_0674_2014.htm</t>
  </si>
  <si>
    <t>No se ha presentado reclamaciones</t>
  </si>
  <si>
    <t>Ministerio de Hacienda</t>
  </si>
  <si>
    <t>Se fijan los periodos en los cuales se deben realizar los pagos de los respectivos impuestos</t>
  </si>
  <si>
    <t>Decreto 685
Por el cual se fijan plazos especiales para la presentación de las declaraciones tributarias y para el pago de impuestos, anticipos y retenciones en la fuente.</t>
  </si>
  <si>
    <t>http://crconsultorescolombia.com/wp-content/uploads/2014/04/DECRETO-685-DEL-07-DE-ABRIL-DE-2014.pdf</t>
  </si>
  <si>
    <t>Soporte pago de impuestos</t>
  </si>
  <si>
    <t>Los pensionados que devenguen hasta uno punto cinco (1.5) salarios mínimos mensuales legales vigentes SMLMV de mesada. se afiliarán a la Caja de Compensación Familiar a la que estuvieron afiliados en su última vinculación laboral. 
En ningún caso podrán estar afiliados a más de una Caja de Compensación Familiar. 
Los pensionados senalados en el inciso anterior que voluntariamente aporten de 
conformidad con el artículo 11 del presente decreto y aquellos que devenguen mesadas superiores a uno punto cinco (1.5) SMLMV podrán afiliarse a cualquier Caja de Compensación Fami liar.</t>
  </si>
  <si>
    <t xml:space="preserve">Decreto 867
Por el cual se reglamenta el acceso de los pensionados a los servicios de las Cajas de Compensación Familiar y se dictan otras disposiciones 
 </t>
  </si>
  <si>
    <t>http://www.icbf.gov.co/cargues/avance/docs/decreto_0867_2014.htm</t>
  </si>
  <si>
    <t>Articulo 3</t>
  </si>
  <si>
    <t>No se ha presentado</t>
  </si>
  <si>
    <t>No se tienen empleados pensionados en la nomina de la empresa</t>
  </si>
  <si>
    <t>Resolución 672
Por la cual se modifica parcialmente la Resolución 1541 de 2013</t>
  </si>
  <si>
    <t>http://www.icbf.gov.co/cargues/avance/docs/resolucion_minambienteds_0672_2014.htm</t>
  </si>
  <si>
    <t>La presente resolución tiene por objeto establecer el contenido, intensidad horaria y el término para obtener el certificado del curso básico obligatorio de capacitación para los conductores que transportan mercancías peligrosas en vehículos automotores de carga.
Condiciones del curso básico obligatorio de capacitación para conductores que transporten mercancías peligrosas. La duración mínimo del curso será de sesenta (60) horas y se realizará de manera presencial.
El curso básico tendrá una validez de dos (2) años, vencido este término el titular de la certificación deberá tomar un curso de actualización sobre los mismos ejes temáticos con una duración de veinte (20) horas, el cual solo será válido por un año.</t>
  </si>
  <si>
    <t xml:space="preserve">Resolucion 1223
Por la cual se establecen los requisitos del curso básico obligatorio de capacitación para los conductores de vehículos de carga que transportan mercancías peligrosas y se dicta una disposición
</t>
  </si>
  <si>
    <t>http://www.icbf.gov.co/cargues/avance/docs/resolucion_mintransporte_1223_2014.htm</t>
  </si>
  <si>
    <t>Por el cual se deroga el Decreto número 2798 de 2013</t>
  </si>
  <si>
    <t>Decreto 1025</t>
  </si>
  <si>
    <t>http://www.andi.com.co/es/CSL/JDI/DEG/DECISIONES/Decreto%201025%20de%202014%20(mintrabajo).pdf</t>
  </si>
  <si>
    <t>Expedir lo guío metodológico poro lo elaboración del plan estratégico de seguridad vial que estará o cargo de todo entidad, organización o empresa del sector público o privado que poro cumplir sus fines misionales 'o en el desarrollo' de sus actividades poseo, fabrique, ensamble, comercialice, contrate, o administre flotas de vehículos automotores o no automotores superiores o diez (lO) unidades, o contrate o adrministrer personal de conductores, la cual obra en documento anexo e integrante de la presente
resolución.
Registrar el Plan Estratégico en materia de Seguridad Vial, ante el organismo de tránsito que corresponde a la jurisdicción en la cual se encuentra su domicilio, o quien haga sus veces, en caso de no contar con organismo de tránsito en el municipio, deberá hacerse ante la Alcaldía Municipal.</t>
  </si>
  <si>
    <t xml:space="preserve">Resolucion 1565
Por la cual se expide la Guía metodológica para la elaboración del Plan Estratégico de Seguridad Vial.
</t>
  </si>
  <si>
    <t>https://www.arlsura.com/files/res1565_14.pdf</t>
  </si>
  <si>
    <t>Plan estartégico de seguridad vial radicado en la secretaría de tránsito y transporte municipal</t>
  </si>
  <si>
    <t>Los empleadores particulares deberán registrar sus vacantes en el servicio publico de empleo.</t>
  </si>
  <si>
    <t>Resolución 2605
Por la cual se establecen lineamientos y se reglamenta el reporte de vacantes dispuesto en el Articulo 13 del Decreto 2852 de 2013</t>
  </si>
  <si>
    <t>http://www.icbf.gov.co/cargues/avance/docs/resolucion_mtra_2605_2014.htm</t>
  </si>
  <si>
    <t>Todo</t>
  </si>
  <si>
    <t>Se realiza publicacion de vacantes en la pagina de empleo del SENA</t>
  </si>
  <si>
    <t>Superintendencia de Puertos y Transpore</t>
  </si>
  <si>
    <t>Cumplimiento de la norvativiadad relacionada con el programa de control y seguimiento a las infracciones de Transito de los conductores de las empresas de Servicio Publico</t>
  </si>
  <si>
    <t>Circular Externa 00000014</t>
  </si>
  <si>
    <t>http://www.supertransporte.gov.co/documentos/2014/notificaciones/circulares/14_2014.pdf</t>
  </si>
  <si>
    <t xml:space="preserve"> Articulo  93 de la Ley 769 de 2002, modificado Artículo  17 Ley 1383 de 2010, arágrafo 2°. Las empresas de transporte público terrestre automotor deberán establecer programas de control y seguimiento de las infracciones de tránsito de los conductores a su servicio. Dicho programa deberá enviarse mensualmente por las empresas de transporte público terrestre automotor a la Superintendencia de Puertos y Transporte. Las empresas que no cumplan con lo antes indicado serán sancionadas por dicha entidad con una multa equivalente a cien salarios mínimos legales mensuales vigentes (100 smlmv).</t>
  </si>
  <si>
    <t>Ministrio de Salud y Proteccion social</t>
  </si>
  <si>
    <t>Aplicación Decreto 1164 de 2014</t>
  </si>
  <si>
    <t xml:space="preserve">Circular Externa 00000044 </t>
  </si>
  <si>
    <t>https://www.minsalud.gov.co/Normatividad_Nuevo/Bolet%C3%ADn%20Juridico%20No.%2011.pdf</t>
  </si>
  <si>
    <t>Los funcionarios de Falck Services tienen hijos menores de 18 años</t>
  </si>
  <si>
    <t>El Ministro de Minas y Energía</t>
  </si>
  <si>
    <t>Creación del Comité. Crear el Comité de Comunicaciones de Hidrocarburos, el cual se identificará con la sigla CCH, con el objeto de alinear las estrategias y acciones de comunicación del sector, en aras de establecer mecanismos que garanticen la divulgación clara y real de información relacionada con los impactos y los beneficios sociales y económicos que genera la industria de los hidrocarburos a nivel local, regional y nacional.</t>
  </si>
  <si>
    <t>Resuolucion 90823
Por la cual se crea el comité de comunicación de hidrocarburos</t>
  </si>
  <si>
    <t>http://www.icbf.gov.co/cargues/avance/docs/resolucion_minminas_90823_2014.htm</t>
  </si>
  <si>
    <t xml:space="preserve"> Las Administradoras de Riesgos Laborales están en la obligación de aceptar las afiliaciones de todos los empleadores y sus trabajadores y de los trabajadores independientes, de conformidad con lo previsto en la Ley 1562 de 2012, sin sujeción a la clase de, riesgo o actividad económica que desarrollen. </t>
  </si>
  <si>
    <t xml:space="preserve">Decreto 1442
,'''Por el cual se establece como obligatoria la implementación de un esquema de compensación en el Sis~ema General de Riesgos Laborales por altos costos de  siniestralidad y se dictan otras disposiciones" </t>
  </si>
  <si>
    <t>http://www.icbf.gov.co/cargues/avance/docs/decreto_1442_2014.htm</t>
  </si>
  <si>
    <t>Tabla de enfermedades laborales. El presente decreto tiene por objeto expedir la Tabla de Enfermedades Laborales, que tendrá doble entrada: i) agentes de riesgo, Pélra facilitar la prevención de enfermedades . en las actividades laborales y, ii) grupos de enfermedades, para determinar el diagnóstiqo médico en los trabajadores afectados.
La tabla &lt;te enfermedades laborales se establece en el anexo técnico que hace parte integral de este decreto.</t>
  </si>
  <si>
    <t>Decreto 1477
Por el cual se expide la Tabla de Enfermedades Laborales</t>
  </si>
  <si>
    <t>http://www.alcaldiabogota.gov.co/sisjur/normas/Norma1.jsp?i=58849</t>
  </si>
  <si>
    <t xml:space="preserve">Modifica el N°15 del articulo 2 de la Ley 1409 de 2012, Coordinador de trabajo en alturas: Trabajador designado por el empleador, capaz de identificar peligros en el sitio en donde se realiza trabajo en alturas, que tiene su autorización para aplicar medidas correctivas inmediatas para controlar los riesgos asociados a dichos peligros. 
La designación del coordinador de trabajo en alturas no significa la creación de un nuevo cargo, ni aumento en la nómina de la empresa, esta función puede ser llevada a cabo por ejemplo por el coordinador o ejecutor del Sistema de Gestion Seguridad y Salud en el Trabajo ( programa de salud ocupacional) o cualquier otro trabajador designado por el empleador.
</t>
  </si>
  <si>
    <t>Resolucion 3368
 por el cual se modifica parcialmente la Ley 1409 de 2012 y se dictan otras disposiciones</t>
  </si>
  <si>
    <t>http://gestarsalud.com/logrosycriterios/images/PDF/resolucion_3368_de_2014_entrenadores_alturas.pdf</t>
  </si>
  <si>
    <t>Cobertura del Mecanismo de Protección al Cesante en eventos de suspensión involuntaria del contrato de trabajo. El Mecanismo de Protección al Cesante cobija en los mismos términos previstos por la Ley 1636 de 2013, a los trabajadores que se encuentren en suspensión temporal involuntaria del contrato de trabajo, por las causales de fuerza mayor o caso fortuito y por la suspensión de actividades o clausura temporal de la empresa, hasta por 120 días, previa autorización del Ministerio del Trabajo.</t>
  </si>
  <si>
    <t>Decreto 1508
 por el cual se adiciona el Decreto número 2852 de 2013 y se dictan otras disposiciones</t>
  </si>
  <si>
    <t>http://www.icbf.gov.co/cargues/avance/docs/decreto_1508_2014.htm</t>
  </si>
  <si>
    <t>No se ha presentado cierre de la empresa</t>
  </si>
  <si>
    <t xml:space="preserve">El Manual Único para la Calificación de la Pérdida de la Capacidad Laboral y Ocupacional contenido en el presente decreto, se aplica a todos los habitantes del territorio nacional, a los trabajadores de los sectores público, oficial, semioficial, en todos sus órdenes y del sector privado en general, independientemente de su tipo de vinculación laboral, clase de ocupación, edad, tipo y origen de discapacidad o condición de afiliación al Sistema de Seguridad Social Integral, para determinar la pérdida de la capacidad laboral y ocupacional de cualquier origen. </t>
  </si>
  <si>
    <t xml:space="preserve">Decreto 1507
por el cual se expide el Manual Único para la Calificación de la Pérdida de la Capacidad Laboral y Ocupacional. </t>
  </si>
  <si>
    <t>http://www.icbf.gov.co/cargues/avance/docs/decreto_1507_2014.htm</t>
  </si>
  <si>
    <t>Efectuar ajustes para el sanemiento de aportes patronales</t>
  </si>
  <si>
    <t>Resolucion 3568
Por la cual se dictan disposiciones en relación con el saneamiento de aportes patronales.</t>
  </si>
  <si>
    <t>http://www.icbf.gov.co/cargues/avance/docs/resolucion_minsaludps_3568_2014.htm</t>
  </si>
  <si>
    <t>Plan de accion de implementacion de normas Internacionales de Contabilidad e informacion Financiera</t>
  </si>
  <si>
    <t>Circular 000019</t>
  </si>
  <si>
    <t>http://www.supertransporte.gov.co/documentos/2014/notificaciones/circulares/19_2014.pdf</t>
  </si>
  <si>
    <t>Ley 222 de 1995 Articulo 86 N° 3 Imponer sanciones o multas, sucesivas o no, hasta de doscientos salarios mínimos legales mensuales, cualquiera sea el caso, a quienes incumplan sus órdenes, la ley o los estatutos.</t>
  </si>
  <si>
    <t>Direccion Nacional de Bombrero</t>
  </si>
  <si>
    <t>Regular la  capacitación y entrenamiento que se impartirá a las brigadas contra incendios industriales, comerciales y similares, por parte de las Instituciones Bomberiles del país.</t>
  </si>
  <si>
    <t>Resolucion 44
Por la cual se reglamenta la capcitacion y entrenamiento para Brigadas contraincendios industriales, Comerciales y Similares en Colombia.</t>
  </si>
  <si>
    <t>http://www.cfnbcolombia.com/pdf/DN/Resolucion/Resolucion%200256%20del%2021%20de%20Octubre%20%20de%202014%20Brigadas%20Contraincendio.pdf</t>
  </si>
  <si>
    <t>Certificado por Cuerpo Bomberil</t>
  </si>
  <si>
    <t>Por medio de la cual se reglamenta la conformacions, capactiacion y entrenamiento para las brigadas contraincendios de los sectores energetico, industrial, petrolero, minero, portuario, comercial y similar en Colombia</t>
  </si>
  <si>
    <t>Resolucion 256 
Por medio de la cual se reglamenta la conformacions, capactiacion y entrenamiento para las brigadas contraincendios de los sectores energetico, industrial, petrolero, minero, portuario, comercial y similar en Colombia</t>
  </si>
  <si>
    <t>http://www.icbf.gov.co/cargues/avance/docs/resolucion_dnb_0256_2014.htm</t>
  </si>
  <si>
    <t>Por el cual se adopta el plan nacional de seguridd y salud en el trabajo 2013 - 2021</t>
  </si>
  <si>
    <t>Resolucion 6045</t>
  </si>
  <si>
    <t>Ministerio de Ambiente</t>
  </si>
  <si>
    <t>La resolución es de obligatorio cumplimiento para todas aquellas personas que desarrollen actividades industriales, comerciales o de servicios y que en el desarrollo de las mismas generen aguas residuales, que serán vertidas en un cuerpo de agua superficial o al alcantarillado público.
El control se realizará a partir de la medición de la cantidad de sustancias descargadas, que es lo que impacta en la calidad del agua, y no el proceso de tratamiento. Ahora esta medición se realizará en mg/L y no en kg día, como se venía haciendo. Este es tal vez uno de los cambios más importantes presentes en la Norma de Vertimientos Puntuales y es la revisión de los valores a partir de la concentración, lo que va a permitir tener un parámetro fijo a cumplir según la actividad productiva.</t>
  </si>
  <si>
    <t>Resolucion 631
Por la cual se establecen los parametros y los valores limites maximos permisibles en los vertimientos puntuales a cuerpos de aguas superficiales y a los sistemas de alcantarillado publico y se dictan otras disposiciones</t>
  </si>
  <si>
    <t>http://www.icbf.gov.co/cargues/avance/docs/resolucion_minambienteds_0631_2015.htm</t>
  </si>
  <si>
    <t>Art. 2, 14 y 15</t>
  </si>
  <si>
    <t>Desarrolla la ley 1503 de 2011  "Por lo cual se promueve lo formación de hábitos, comportamientos y conductos seguros en lo vía y se dictan otros disposiciones", y determina el lineamiento para las empresas públicas y privadas en el desarrollo del Plan estratégico de Seguridad Vial.</t>
  </si>
  <si>
    <t>Decreto 1079
Por medio de la cual se compila, racionaliza las normas de carácter reglamentario que rigen en el sector transporte.</t>
  </si>
  <si>
    <t>https://www.funcionpublica.gov.co/sisjur/normas/Norma1.jsp?i=63508</t>
  </si>
  <si>
    <t>LIBRO 2, Parte 2, Capítulo 1, sección 11</t>
  </si>
  <si>
    <t>Comparendos e inmovilización del vehículo por parte de la entidad de tránsito correspondiente.</t>
  </si>
  <si>
    <t>Camionetas vinculadas a cooperativa
Tarjeta de operaciones
Pólizas de responsabilidad civil</t>
  </si>
  <si>
    <t xml:space="preserve">Coordinador HSE y </t>
  </si>
  <si>
    <t xml:space="preserve">Establece las obligaciones de almacenamiento y presentación de los resíduos sólidos a los usuarios del servicio público de aseo urbano </t>
  </si>
  <si>
    <t>Decreto 1077
Decreto unico reglamentario para unificar las normas del sector vivienda, ciudad y territorio</t>
  </si>
  <si>
    <t>http://www.metropol.gov.co/Residuos/Documents/tabla%20legislacion/Leyes/Decreto-1077-del%2026%20de%20Mayo%202015.pdf</t>
  </si>
  <si>
    <t>Libro 1, Parte 3, Título 2, Capítulo 2, Sección 2, Subsección 2</t>
  </si>
  <si>
    <t>Clasificacion de residuos</t>
  </si>
  <si>
    <t>Protección y Control de la Calidad del Aire y Ruido</t>
  </si>
  <si>
    <t>Decreto 1076
Decreto unico reglamentario para unificar las normas del sector ambiente y desarrollo sostenible</t>
  </si>
  <si>
    <t>http://www.icbf.gov.co/cargues/avance/docs/decreto_1076_2015.htm</t>
  </si>
  <si>
    <t>Capitulo 2, Titulo 5, capitulo 1, Seccion 1 a 5 y 12</t>
  </si>
  <si>
    <t>Obligaciones del generador de residuos
Responsabilidades del generador de residuos</t>
  </si>
  <si>
    <t>Arts 226131 al 226134</t>
  </si>
  <si>
    <t>Plan / Programa de gestion de residuos,
Capacitacion en manejo de residuos
dotacion de kit de contingencia a los vehiculos, 
Verificacion de entrega de epp,
Plan de contingencia,
 Registros de disposicion de residuos por parte del proveedor, 
Contratacion de proveedor para manejo de residuos con licencia ambiental.</t>
  </si>
  <si>
    <t>Relaciones laborales individuales</t>
  </si>
  <si>
    <t>Decreto 1072
Por medio del cual se expide el decreto único reglamentario del sector trabajo</t>
  </si>
  <si>
    <t>http://www.icbf.gov.co/cargues/avance/docs/decreto_1072_2015.htm</t>
  </si>
  <si>
    <t>Libro 2, parte 2 Títulos 1 al 5
Arts. 2,2,1,1,1 al 2,2,1,5,1,4</t>
  </si>
  <si>
    <t>Contratos de trabajo
Registro de vacaciones
Soporte de pago de cesantías</t>
  </si>
  <si>
    <t>Reporte de accidentes y enfermedades a las Direcciones Territoriales y Oficinas Especiales. Los empleadores reportarán los accidentes graves y mortales, así como las enfermedades diagnosticadas como laborales, directamente a la Dirección Territorial u Oficinas Especiales correspondientes, dentro de los dos (2) días hábiles siguientes al evento o recibo del diagnóstico de la enfermedad, independientemente del reporte que deben realizar a las Administradoras de Riesgos Laborales y Empresas Promotoras de Salud y lo establecido en el artículo 4° del Decreto 1530 de 1996.</t>
  </si>
  <si>
    <t>Art. 22417</t>
  </si>
  <si>
    <t>En Ejecución</t>
  </si>
  <si>
    <t>Radicado de ATEL cuando se presente</t>
  </si>
  <si>
    <t>Afiliación de estudiantes al sistema general de riesgos laborales</t>
  </si>
  <si>
    <t>Arts. 224231 al 2242312</t>
  </si>
  <si>
    <t>Afiliaciones ARL</t>
  </si>
  <si>
    <t>Presidencia de la republica</t>
  </si>
  <si>
    <t xml:space="preserve">Contratación de mano de obra local en los municipios en los que se desarrollen proyectos de exploración y producción de hidrocarburos. </t>
  </si>
  <si>
    <t>Libro 2 Parte 2 Sección 2, Arts. 2,2,1,6,2,1 al 2,2,1,6,2,6</t>
  </si>
  <si>
    <t>Sistema de Gestión de la Seguridad y Salud en el Trabajo - SG-SST</t>
  </si>
  <si>
    <t>Arts. 22461 al  224637</t>
  </si>
  <si>
    <t>Los pensionados que devenguen hasta uno punto cinco (1.5) salarios mínimos mensuales legales vigentes SMLMV de mesada. se afiliarán a la Caja de Compensación Familiar a la que estuvieron afiliados en su última vinculación laboral. 
En ningún caso podrán estar afiliados a más de una Caja de Compensación Familiar. 
Los pensionados señalados en el inciso anterior que voluntariamente aporten de 
conformidad con el artículo 11 del presente decreto y aquellos que devenguen mesadas superiores a uno punto cinco (1.5) SMLMV podrán afiliarse a cualquier Caja de Compensación Fami liar.</t>
  </si>
  <si>
    <t>Articulo 227323</t>
  </si>
  <si>
    <t>Diseñar el esquema del  ahorro voluntario de cesantías para  los trabajadores dependientes e independientes.</t>
  </si>
  <si>
    <t>Arts. 226151 al 2261520</t>
  </si>
  <si>
    <t>Soporte de Pago Unificado de Cesantías</t>
  </si>
  <si>
    <t>El servicio público de empleo</t>
  </si>
  <si>
    <t>Arts. 226111 al 2261410</t>
  </si>
  <si>
    <t>Convocatoria de vacantes a través de la Bolsa de Empleo del SENA</t>
  </si>
  <si>
    <t>Afiliación, cobertura y pago de aportes de las personas vinculadas a través de contrato de prestacion de servicios</t>
  </si>
  <si>
    <t>Decreto 1072
Por medio del cual se expide el dcreto unico reglamentario del sector trabajo</t>
  </si>
  <si>
    <t>Arts 224221  al 2242220</t>
  </si>
  <si>
    <t>Soportes de pagos de seguridad social  y afiliación de contratistas.</t>
  </si>
  <si>
    <t>Adoptar el esquema financiero y operativo que permita la vinculación de los trabajadores dependientes que laboren por períodos inferiores a un mes, a los Sistemas de Pensiones, Riesgos Laborales y Subsidio Familiar, con el fin de fomentar la formalización laboral</t>
  </si>
  <si>
    <t>Seccion 4
Arts 221641 al 2216419</t>
  </si>
  <si>
    <t>Soporte Liquidacion y Pago de planilla PILA
Soporte de Afiliacion al SGSSS</t>
  </si>
  <si>
    <t>Sistema de garantia de calidad del sistema general de riesgos laborales</t>
  </si>
  <si>
    <t>Arts 22471 y 22472</t>
  </si>
  <si>
    <t>Dentro de las politicas del SIG se establece oportunidad y accesibilidida a los servicios ofertados</t>
  </si>
  <si>
    <t>Cooperativas y precoperativas no podrán realizar intermediación laboral..</t>
  </si>
  <si>
    <t>Arts 228141 y 228149</t>
  </si>
  <si>
    <t>No se contratan personal a traves de intermediarios.</t>
  </si>
  <si>
    <t>Equidad de genero en el empleo</t>
  </si>
  <si>
    <t>Arts 22671 al 22675</t>
  </si>
  <si>
    <t>Manual de Funciones</t>
  </si>
  <si>
    <t>Arts 22631 al 226321</t>
  </si>
  <si>
    <t>Los empleadores con dos o más trabajadores deben estar afiliados al Sistema general de Riesgos Laborales. La elección de ARL es libre y voluntaria del empleador.</t>
  </si>
  <si>
    <t>Arts 224211  al 224217</t>
  </si>
  <si>
    <t>Cotizaciòn porcentual de la parte administrativa sobre riesgo I y cotizaciòn de parte operativa sobre riesgo V acorde a lo establecido por la ley.</t>
  </si>
  <si>
    <t>MINISTRO DE TRABAJO Y SS</t>
  </si>
  <si>
    <t>Reembolso de la atención inicial de urgencias. Las entidades administradoras de riesgos profesionales deberán reembolsar los costos de la atención inicial de urgencias prestada a sus afiliados, y que tengan origen en un accidente de trabajo o una enfermedad profesional, de conformidad con los artículos 168 y 208 de la Ley 100 de 1993 y sus reglamentos.</t>
  </si>
  <si>
    <t>Art 22442</t>
  </si>
  <si>
    <t>ministerio de trabajo</t>
  </si>
  <si>
    <t>El Fondo de Riesgos Profesionales tiene por objeto adelantar estudios, campañas y acciones de educación, prevención e investigación de los accidentes de trabajo y enfermedades profesionales, en todo el territorio nacional.</t>
  </si>
  <si>
    <t>Arts 22482</t>
  </si>
  <si>
    <t>Carácter informativo</t>
  </si>
  <si>
    <t>PROCEDIMIENTO PARA EL OTORGAMIENTO DE LICENCIAS AMBIENTALES.</t>
  </si>
  <si>
    <t>Ley 1753
Por la cual se expide el Plan Nacional de Desarrollo 2014-2018 “Todos por un nuevo país”.</t>
  </si>
  <si>
    <t>http://www.secretariasenado.gov.co/senado/basedoc/ley_1753_2015.html</t>
  </si>
  <si>
    <t>Art. 179</t>
  </si>
  <si>
    <t>COMPOSICIÓN DEL NÚCLEO FAMILIAR PARA EL ACCESO A LA SEGURIDAD SOCIAL. Modifíquese el artículo 163 de la Ley 100 de 1993, el cual quedará así:
“Artículo 163. Beneficiarios del régimen contributivo de salud. El núcleo familiar del afiliado cotizante, estará constituido por:
a) El cónyuge.
b) A falta de cónyuge la compañera o compañero permanente.
c) Los hijos hasta que cumplan los veinticinco (25) años de edad que dependen económicamente del afiliado.
d) Los hijos de cualquier edad si tienen incapacidad permanente y dependen económicamente del afiliado.
e) Los hijos del cónyuge o compañero permanente del afiliado que se encuentren en las situaciones definidas en los numerales e) &lt;sic c)&gt; y d) del presente artículo.
f) Los hijos de beneficiarios y hasta que dichos beneficiarios conserven su condición.
g) Las personas identificadas en los literales e)  &lt;sic c)&gt;, d) y e) del presente artículo que están a cargo del afiliado familiar hasta el tercer grado de consanguinidad como consecuencia del fallecimiento o la ausencia de sus padres o la pérdida de la patria potestad por parte de los mismos.
h) A falta de cónyuge o compañera o compañero permanente y de hijos, los padres del afiliado que no estén pensionados y dependan económicamente de este.
i) Los menores entregados en custodia legal por la autoridad competente.</t>
  </si>
  <si>
    <t>Art. 218</t>
  </si>
  <si>
    <t xml:space="preserve"> Contratación de Servicios de Seguridad y Salud en
el Trabajo. </t>
  </si>
  <si>
    <t>Decreto 1528
Por el cual se corrigen unos yerros del Decreto 1072 de 2015, Decreto Único Reglamentario del Sector Trabajo, contenidos en los artículos 2.2.4.2.1.6., 2.2.4.6.42. y 2.2.4.10.1. del título 4 del libro 2 de la parte 2, referente a Riesgos Laborales.</t>
  </si>
  <si>
    <t>http://www.icbf.gov.co/cargues/avance/docs/decreto_1528_2015.htm</t>
  </si>
  <si>
    <t>Cumplimiento de ejecución de actividades del SGSST</t>
  </si>
  <si>
    <t>Obligaciones del empleador y contratantes, para reportar ATEL</t>
  </si>
  <si>
    <t xml:space="preserve">                                                                                                                                                                                                                                                                                                                                                                                                                                                                                                                       
Por la cual se modifica el artículo 3o de la Resolución número 156 de 2005.</t>
  </si>
  <si>
    <t>http://www.icbf.gov.co/cargues/avance/docs/resolucion_mtra_2851_2015.htm</t>
  </si>
  <si>
    <t>En ejecución</t>
  </si>
  <si>
    <t>Reporte FURAT</t>
  </si>
  <si>
    <t>Se amplía el plazo para la radicación del Plan Estratégico de Seguridad Vial.</t>
  </si>
  <si>
    <t xml:space="preserve">Decreto 1909
"Por el cual se modifica y adiciona el Decreto 1079 de 2015, en relación con el Plan Estratégico de Seguridad Vial". </t>
  </si>
  <si>
    <t>http://www.alcaldiabogota.gov.co/sisjur/normas/Norma1.jsp?i=63131</t>
  </si>
  <si>
    <t>Serán sancionados de acuerdo al capítulo noveno de la ley 336 de 1996, en el efecto de no radicar o radicación extemporánea del PESV.</t>
  </si>
  <si>
    <t>Radicado del plan estratégico de seguridad vial en la Secretar{ya de Tránsito de Yopal</t>
  </si>
  <si>
    <t xml:space="preserve"> el día siete (7) de octubre de cada año como fecha para la celebración del "Día del Trabajo Decente en Colombia", con el objetivo de congregar a todos los actores del mundo del trabajo en torno a políticas, planes, programas, proyectos y acciones en trabajo decente, para que se adelanten en dicha fecha, programas y actividades de promoción, divulgación, capacitación y prestación servicios en relación al trabajo decente a nivel nacional, regional, departamental, municipal y distrital. </t>
  </si>
  <si>
    <t>Decreto 2362 de 2015
“Por el cual se adiciona al Título 9 de la Parte 2 del Libro 2 del Decreto 1072 de 2015, Decreto Único Reglamentario del Sector Trabajo, un Capítulo 4 que establece la celebración del Día del Trabajo Decente en Colombia”</t>
  </si>
  <si>
    <t>http://wp.presidencia.gov.co/sitios/normativa/decretos/2015/Decretos2015/DECRETO%202362%20DEL%207%20DE%20DICIEMBRE%20DE%202015.pdf</t>
  </si>
  <si>
    <t xml:space="preserve">Titulo 9, parte 2, Libro 2, Capitulo 4
Arts. 2,2,9,4,1 al </t>
  </si>
  <si>
    <t>Incluir en cronograma general de actividades SSTQ</t>
  </si>
  <si>
    <t>Implementar el registro en línea  y en tiempo real de los datos de la póliza SOAT en RUNT, a través de la interoperabilidad por servicios WEB de las funcionalidades de las entidades aseguradoras con el RUNT, la generación del certificado de dicho registro y establecer el proceso de verificación por las autoridades competentes.</t>
  </si>
  <si>
    <t>Resolución 5886
Por el cual se adoptan medidas para el registro en línea y en tiempo real de los datos de la póliza SOAT en RUNT, la generación del certificado de registro, el proceso de verificación, y se dictan otras disposiciones</t>
  </si>
  <si>
    <t>http://www.boyacaradio.com/descargas/RESOLUCI%C3%93N%205886%20DE%202015.pdf</t>
  </si>
  <si>
    <t>Modificación del contenido del formulario único de afiliación y registro de novedades al SGSSS</t>
  </si>
  <si>
    <t>Resolución 5602
Por la cual se adopta el formulario único de afiliación y registro de novedades al SGSS</t>
  </si>
  <si>
    <t>https://www.minsalud.gov.co/Normatividad_Nuevo/Resoluci%C3%B3n%205602%20de%202015.pdf</t>
  </si>
  <si>
    <t>Ministerio de hacienda y crédito público</t>
  </si>
  <si>
    <t>Con este proyecto se tiene la intención de determinar el Ingreso Base de Cotización para efectuar la retención en la fuente de aportes al Sistema de Seguridad Social Integral de los trabajadores independientes con contrato de prestación de servicios personales, a los independientes con contratos diferentes a prestación de servicios personales.</t>
  </si>
  <si>
    <t>Decreto
Por el cual se reglamenta el artículo 135 de la Ley 1753 de 2015</t>
  </si>
  <si>
    <t>En proyecto</t>
  </si>
  <si>
    <t>https://safetya.co/normatividad/resolucion-2404-de-2019/</t>
  </si>
  <si>
    <t>Gerente y SSTQ</t>
  </si>
  <si>
    <t>Requisitos para el sistema de gestión ambiental</t>
  </si>
  <si>
    <t>NTC ISO 14001</t>
  </si>
  <si>
    <t xml:space="preserve"> Fundamentos y vocabulario.</t>
  </si>
  <si>
    <t>ISO 9001</t>
  </si>
  <si>
    <t>“Por la cual se adoptan los formatos de dictamen para la calificacion de la perdida de capacidad laboral y Ocupacional</t>
  </si>
  <si>
    <t>Resolucion 3745</t>
  </si>
  <si>
    <t>Ministerio de Minas y Energias</t>
  </si>
  <si>
    <t xml:space="preserve">“Por la cual se aclaran y corrigen unos yerros en el Anexo General del Reglamento Técnico de Instalaciones Eléctricas (RETIE), establecido mediante Resolución 90708 de 2013”. </t>
  </si>
  <si>
    <t>Resolucion 40492</t>
  </si>
  <si>
    <t xml:space="preserve">El Estado, la sociedad y sus miembros tienen la obligación de asistir y proteger a los animales con acciones diligentes ante situaciones que pongan en peligro su vida, su salud o su integridad física.
Asimismo, tienen la responsabilidad de tomar parte activa en la prevención y eliminación del maltrato, crueldad y violencia contra los animales; también es su deber abstenerse de cualquier acto injustificado de violencia o maltrato contra estos y denunciar aquellos infractores de las conductas señaladas de los que se tenga conocImiento. </t>
  </si>
  <si>
    <t>Ley 1774
Por medio de la cual se modifican el código civil, la ley 84 de 1989, el código penal, el código de procedimiento penal y se dictan otras disposiciones.</t>
  </si>
  <si>
    <t>http://es.presidencia.gov.co/normativa/normativa/LEY%201774%20DEL%206%20DE%20ENERO%20DE%202016.pdf</t>
  </si>
  <si>
    <t>1, 2, 3</t>
  </si>
  <si>
    <t>Las sanciones reflejadas en la multa son de caractes penal y civil, pero éste es exigible a la persona no a la empresa.</t>
  </si>
  <si>
    <t>Infomativo</t>
  </si>
  <si>
    <t>Todos los empleadores públicos y privados, los contratantes de personal bajo cualquier modalidad de contrato civil, comercial o administrativo, organizaciones de economía solidaria y del sector cooperativo, así como las empresas servicios temporales, deberán sustituir el Programa de Salud Ocupacional por el Sistema de Gestión de la Seguridad y Salud en el Trabajo (SG-SST) a más tardar el 31 de enero de 2017.</t>
  </si>
  <si>
    <t>Decreto 171
Por medio del cual se modifica el artículo 2,2,4,6,37 de Capítulo 6 del Título 4 de la Parte 2 del Libro 2 del Decreto 1072 de 2015, Decreto Único Reglamentario del Sector Trabajo, sobre la transición para la implementación del Sistema de Gestión de la Seguridad y Salud en el Trabajo (SG-SST).</t>
  </si>
  <si>
    <t>https://www.mintransporte.gov.co/descargar.php?idFile=121</t>
  </si>
  <si>
    <t>Artículo 1°. Adiciones. Adicionar las siguientes deiniciones y transitoriedades del Anexo General del Retilap, establecidas con las Resoluciones números 180540 y 18 1568 de 2010 y 90980 de 2013, así:
1. A La Sección 120 “Deiniciones y abreviaturas”, numeral 120.1.1 “Relativas al alumbrado interior y exterior”, las siguientes deiniciones:</t>
  </si>
  <si>
    <t>Resolucion 40122
“Por la cual se modifica y adiciona el Reglamento Técnico de Iluminación y Alumbrado Público, Retilap”</t>
  </si>
  <si>
    <t>http://sidn.ramajudicial.gov.co/SIDN/NORMATIVA/TEXTOS_COMPLETOS/8_RESOLUCIONES/RESOLUCIONES%202016/Resoluci%C3%B3n%2040122%20de%202016%20(Reglamento%20T%C3%A9cnico%20de%20Iluminaci%C3%B3n%20y%20Alumbrado%20P%C3%BAblico).pdf</t>
  </si>
  <si>
    <t>Fija para el año 2016, el valor del apoyo de sostenimiento mensual de aprendices durante la fase práctica, en el cien por ciento (100%) del salario mínimo legal mensual vigente establecido mediante el Decreto 2552 de 2015.</t>
  </si>
  <si>
    <t>Resolución 399
Por el cual se establece el apoyo de sostenimiento de aprendices en la fase práctica para el año 2016</t>
  </si>
  <si>
    <t>http://actualicese.com/normatividad/2016/02/09/resolucion-399-de-09-02-2016/</t>
  </si>
  <si>
    <t>Art. 5 Acuerdo 002 de 2013, Hasta de un (01) Salario Mínimo Mensual Vigente, que se impondrán de manera sucesiva mensual, hasta cuando se verifique que ha(n) cesado el (los) motivo(s) del incumplimiento, incluido el pago de la obligación principal.</t>
  </si>
  <si>
    <t>Ajuste en nomina</t>
  </si>
  <si>
    <t>Gerente, GESTION HUMANA</t>
  </si>
  <si>
    <t>Consejo colombiano de seguridad</t>
  </si>
  <si>
    <t>Guia Ruc toda la guia</t>
  </si>
  <si>
    <t>Guia Ruc</t>
  </si>
  <si>
    <t>http://ccs.org.co/img/OAUPE009_GUIA_PARA_CONTRATISTAS_RUC_REV_16_2016_02_17.pdf</t>
  </si>
  <si>
    <t>Auditoria Ruc incumplimiento decreto 1072 de 2015, Decreto 0472 del 2015, ley 1562 de 2002</t>
  </si>
  <si>
    <t>Promúlguese el "Convenio Sobre el Trabajo Decente para las Trabajadoras y los Trabajadores Domésticos, 2011 (No. 189)", adoptado en Ginebra, Confederación Suiza, en la 1 ra Reunión de la Conferencia Internacional del Trabajo el
16 de junio de 2011.</t>
  </si>
  <si>
    <t>Decreto 325
Por medio del cual se promulga el "Convenio Sobre el Trabajo Decente para las Trabajadoras y los Trabajadores Domésticos, 2011 (No. 189)", adoptado en Ginebra, Confederación Suiza, en la 1 ra Reunión de la Conferencia Internacional del Trabajo el 16 de junio de 2011</t>
  </si>
  <si>
    <t>http://es.presidencia.gov.co/normativa/normativa/DECRETO%20325%20DEL%2024%20DE%20FEBRERO%20DE%202016.pdf</t>
  </si>
  <si>
    <t>Mediante la Resolución 029, la Comisión de Regulación de Energía y Gas estableció un esquema de tarifas diferenciales que deberán aplicar los comercializadores minoristas en el Sistema Interconectado Nacional para promover el ahorro voluntario de energía. La norma indica que el usuario residencial o comercial que ahorre energía con un consumo inferior al del mes de febrero del 2016 recibirá $ 450 por cada kilovatio/hora ahorrado. Así mismo, cuando este sea mayor tendrá que pagar $ 450 adicionales por cada kilovatio/hora que gaste de más. Los generadores que no cumplan con su obligación de energía firme (OEF) asumirán parte del menor costo para los usuarios que consuman por debajo de su meta de ahorro según lo establecido en los anexos 1 y 2. Vale la pena aclara que el OEF es un producto diseñado para garantizar la confiabilidad en el suministro de energía en el largo plazo a precios eficientes.</t>
  </si>
  <si>
    <t>Resolución 029
Por la cual se define un esquema de tarifas diferenciales para establecer los costos de prestación del servicio de energía aléctrica a usuarios regulados en el SIN para promover el ahorro voluntario de energía.</t>
  </si>
  <si>
    <t>http://www.legisaldia.com/BancoMedios/Archivos/res-029-16%28creg%29.pdf</t>
  </si>
  <si>
    <t>Se pagará 450 pesos adicional por cada kilovatio de energía que se consuma por encima del consumo del mes de febrero, y se descontará 450 pesos por cada kilovatio que se ahorre por debajo del consumo del mes anterior.</t>
  </si>
  <si>
    <t>Incluir dentro del programa de ahorro de energía.
Campañas para promover el consumo de energía.</t>
  </si>
  <si>
    <t xml:space="preserve">La presente resolución tiene como objeto adoptar el Formulario Único de Afiliación y Registro de Novedades al Sistema General de Seguridad Social en Salud, y las instrucciones para su diligenciamiento contenidos en los Anexos Técnicos No. 1: "FORMULARIO ÚNICO DE AFILIACIÓN Y REGISTRO DE NOVEDADES AL SISTEMA GENERAL DE SEGURIDAD SOCIAL EN SALUD" y No. 2: "INSTRUCTIVO PARA EL DILIGENCIAMIENTO DEL FORMULARIO ÚNICO DE AFILIACIÓN Y REGISTRO DE NOVEDADES AL SISTEMA GENERAL DE SEGURIDAD SOCIAL EN SALUD", los cuales forman parte integral de la misma. Igualmente, describir su contenido, establecer su obligatoriedad y transitoriedad para su aplicación en todo el territorio nacional. </t>
  </si>
  <si>
    <t>Resolución 974
Por la cual se adopta el Formulario Único de Afiliación y Registro de Novedades al Sistema General de Seguridad Social en Salud</t>
  </si>
  <si>
    <t>https://www.arlsura.com/files/res974_16.pdf</t>
  </si>
  <si>
    <t>Corresponderá a la Superintendencia Nacional de Salud, efectuar la Inspección, Vigilancia y Control a la aplicación de las disposiciones aquí previstas</t>
  </si>
  <si>
    <t>Aplicación del nuevo formato único de afiliación y registro de novedades del SGSSS</t>
  </si>
  <si>
    <t>Ministerio de ambiente y desarrollo sostenible</t>
  </si>
  <si>
    <t>Establece la obligación del programa de uso racional de bolsas plasticas para distribuidores.</t>
  </si>
  <si>
    <t>Resolución 668
Por la cual se reglamenta el uso racional de bolsas plásticas y se adoptan otras disposiciones"</t>
  </si>
  <si>
    <t>http://www.minambiente.gov.co/images/57-Resoluci%C3%B3n_No._0668-2016.pdf</t>
  </si>
  <si>
    <t>Informativo, se evita el consumo de bolsas plasticas</t>
  </si>
  <si>
    <t xml:space="preserve">Coordinador de compras y </t>
  </si>
  <si>
    <t>Se adopta el reglamento tecnico que establece los limites maximos de fosforo y biodegradabilidad de los tensoactivos presentes en detergentes  y jabones, con la finalidad de proteger la salud y el ambiente de los efectos ocasionados por dichos efectos</t>
  </si>
  <si>
    <t>Decreto 689
Por la cual se adopta el reglamento técnico que establece los límites máximos de fósforo y la biodegradabilidad de los tensoactivos presentes en detergentes y jabones, y se dictan  otras disposiciones</t>
  </si>
  <si>
    <t>http://www.minambiente.gov.co/images/normativa/app/resoluciones/9a-res%20689%20may%202016.pdf</t>
  </si>
  <si>
    <t xml:space="preserve">Obligaciones del empleador frente a; en el sistema de afiliación transicional en el sistema general de seguridad social en salud de sus trabajadores; licencia de maternidad; licencia de paternidad; IBC; </t>
  </si>
  <si>
    <t xml:space="preserve">Decreto 780
Por medio del cual se expide el Decreto Único Reglamentario del Sector Salud y Protección Social </t>
  </si>
  <si>
    <t>http://www.alcaldiabogota.gov.co/sisjur/normas/Norma1.jsp?i=65994</t>
  </si>
  <si>
    <t>Libro I, parte II</t>
  </si>
  <si>
    <t xml:space="preserve">Sin perjuicio de la competencia atribuida a otras autoridades, corresponde a las Entidades Territoriales de Salud, adelantar los procedimientos y aplicar las sanciones a que haya lugar de acuerdo con lo previsto en el artículo 577 y siguientes de la Ley 09 de 1979 y las normas que las modifiquen o sustituyan. </t>
  </si>
  <si>
    <t>Objeto. La presente resolución tiene por objeto unificar y actualizar las reglas de aplicación para el recaudo de aportes al Sistema de Seguridad Social Integral y Parafiscales y adoptar los anexos técnicos de la Planilla Integrada de Liquidación de Aportes — PILAT contentivos de las especificaciones y estructuras de los archivos a reportar por Aportantes, Pagadores de Pensiones y Operadores de Información</t>
  </si>
  <si>
    <t>Resolución 2388
Por la cual se unifican las reglas para el recaudo de aportes al Sistema de Seguridad Social Integral y Parafiscales</t>
  </si>
  <si>
    <t>https://www.minsalud.gov.co/Normatividad_Nuevo/Resoluci%C3%B3n%202388%20de%202016.pdf</t>
  </si>
  <si>
    <t>No especifica, norma de carácter informativo</t>
  </si>
  <si>
    <t>carácter informativo</t>
  </si>
  <si>
    <t>La base gravable de los vehículos automotores para el año 2016, para efectos del pago del impuesto sobre vehículos automotores, será el valor indicado en las tablas anexas a la presenta resolución, de acuerdo con la correspondiente clase, marca, línea, cilindraje o potencia del motor, número de pasajeros, capacidad de carga y el año modelo, de conformidad con los argumentos expuestos en la parte considerativa de la presente resolución.</t>
  </si>
  <si>
    <t>Resolución 829
por el cual se establece la Base Gravable de los Vehículos Automotores para la vigencia fiscal 2016 y se deroga la Resolución 5358 de 2015</t>
  </si>
  <si>
    <t>http://www.cijuf.org.co/normatividad/resoluci%C3%B3n/2016/resoluci%C3%B3n-829.html</t>
  </si>
  <si>
    <t>Pago de intereses de mora por el no pago oportuno del impuesto de vehículo.</t>
  </si>
  <si>
    <t>Pago del impuesto del vehículos con la entidad territorial correspondiente</t>
  </si>
  <si>
    <t>Establece un trámite que conduzce a la implementación del Sistema Oficial de Inspección, Vigilancia y Control de la Carne y Productos Cárnicos Comestibles, dispuesto en el Decreto 1500 2007 y sus modificaciones, y señalar unas disposiciones sanitarias relacionadas con establecimientos que realicen acondicionamiento de carne o productos cárnicos comestibles.</t>
  </si>
  <si>
    <t>Decreto 1282
Por el cual se establece el trámite para la obtención de la autorización sanitaria provisional y se dictan otras disposiciones</t>
  </si>
  <si>
    <t>file:///D:/Escritorio/DECRETO%201282%20DEL%2008%20DE%20AGOSTO%20DE%202016.pdf</t>
  </si>
  <si>
    <t xml:space="preserve">Los propietarios o tenedores de las plantas que no cumplan con los requisitos previstos en el presente artículo, no podrán ejercer actividades de beneficio, desposte y desprese, y serán objeto de la aplicación de las medidas sanitas de seguridad a que haya lugar y de las sanciones previstas en la normatividad vigente. </t>
  </si>
  <si>
    <t>Solicitud ante el INVIMA
Plan Gradual de Cumplimiento</t>
  </si>
  <si>
    <t>Las entidades, organizaciones o empresas públicas o privadas, tendrán plazo hasta el último día hábil del mes de diciembre de 2016, para efectuar la entrega del Plan Estratégico de Seguridad Vial.</t>
  </si>
  <si>
    <t>Decreto 1310
Por el cual se modifica el Decreto 1079 de 2015, en relación con el Plan Estratégico de Seguridad Vial"</t>
  </si>
  <si>
    <t>http://es.presidencia.gov.co/normativa/normativa/DECRETO%201310%20DEL%2010%20DE%20AGOSTO%20DE%202016.pdf</t>
  </si>
  <si>
    <t>PESV</t>
  </si>
  <si>
    <t>Ministerio de Trasporte</t>
  </si>
  <si>
    <t>ARTÍCULO 1. Modifíquense los parágrafos 2 y 4, e inclúyase un parágrafo nuevo en el artículo 2.3.2.3.2 del Capítulo 3 del Título 2 de la Parte 3 del Libro 2 del Decreto 1079 de 2015, los cuales quedarán así:
"Parágrafo 2º. Las entidades, organizaciones o empresas públicas o privadas, tendrán plazo hasta el último día hábil del mes de diciembre de 2016, para efectuar la entrega del Plan Estratégico de Seguridad Vial.</t>
  </si>
  <si>
    <t xml:space="preserve">DECRETO 1310 DE 2016
Por el cual se modifica el Decreto 1079 de 2015, en relación con el Plan Estratégico de Seguridad Vial
</t>
  </si>
  <si>
    <t>https://www.funcionpublica.gov.co/eva/gestornormativo/norma.php?i=75233</t>
  </si>
  <si>
    <t>La presente resolución tiene por objeto establecer las Recomendaciones de Ingesta de Energía y Nutrientes - RIEN para la población colombiana contenidas en el Anexo Técnico que forma parte integral de la presente resolución, encaminadas a promover una dieta equilibrada que aporte la cantidad y calidad necesaria de energía y nutrientes.
Las disposiciones contenidas en la presente resolución serán una referencia necesaria para: Las personas naturales y/o jurídicas que realicen evaluación y planeación de dietas individuales, de grupos poblacionales o programas de intervención nutricional y alimentaria.</t>
  </si>
  <si>
    <t xml:space="preserve">Resolución 3803
Por la cual se establecen las Recomendaciones de Ingesta de Energía y Nutrientes- RIEN para la población colombiana y se dictan otras disposiciones. </t>
  </si>
  <si>
    <t>https://www.minsalud.gov.co/Normatividad_Nuevo/Resoluci%C3%B3n%203803%20de%202016.pdf</t>
  </si>
  <si>
    <t>De carácter informativo</t>
  </si>
  <si>
    <t xml:space="preserve">Ministerio de trabajo </t>
  </si>
  <si>
    <t>Establecer las reglas para afiliación voluntaria de los trabajadores independientes que devengen uno (1) o mas salarios mínimos mensuales legales vigentes y el pago de aportes al sistema general de riesgos laborales, a través de las administradoras  de riesgos laborales y mediante el uso de la planilla integrada de liquidación de aportes - PILA.</t>
  </si>
  <si>
    <t>Decreto 1563 
Por el cual se adiciona al capítulo 2 del título 4 de la parte 2 del libro 2 del
Decreto 1072 de 2015, Decreto Único Reglamentario del Sector Trabajo, una sección 5 por medio de la cual se reglamenta la afiliación voluntaria al sistema general de riesgos laborales y se dictan otras disposiciones.</t>
  </si>
  <si>
    <t>https://colaboracion.dnp.gov.co/CDT/Normograma/Decreto%201563%20de%202016.pdf</t>
  </si>
  <si>
    <t>FUIPSRL</t>
  </si>
  <si>
    <t>Priorización en la contratación de mano de obra local. La totalidad de la mano de obra no calificada contratada para prestar sus servicios en proyectos de exploración y producción de hidrocarburos, en principio, será residente en el área de influencia del proyecto de exploración y
producción de hidrocarburos.
De otra parte, si la hubiere, por lo menos el treinta por ciento (30%) de la mano de obra calificada contratada para prestar sus servicios en proyectos de exploración y producción de hidrocarburos, será residente en el área de influencia del proyecto de exploración y producción de hidrocarburos. 
Obligaciones de empleadores. Con el fin de dar cumplimiento a la presente sección se establecen las siguientes obligaciones:
1. El empleador, además de la información necesaria para realizar el registro de la vacante, entregará al prestador del Servicio Público de Empleo los siguientes datos:
1.1. Municipio donde se espera sea residente el oferente.
1.2. Término de vigencia de la publicación de la vacante, el cual no podrá ser inferior a tres (3) días hábiles.
2. El empleador le reportará al prestador la selección o las razones de no selección de los oferentes remitidos.
3. Las empresas operadoras de proyectos de exploración y producción de hidrocarburos, en los contratos que celebren con terceros para desarrollar actividades relacionadas con proyectos de exploración y producción de hidrocarburos, incluirán cláusulas relacionadas con la gestión del recurso humano a través del Servicio Público de Empleo y el cumplimiento de las obligaciones previstas en la presente sección.</t>
  </si>
  <si>
    <t>Decreto 1668
Por el cual se modifica la sección 2 del capítulo 6 del título 1 de la parte 2 del libro 2 del Decreto 1072 de 2015, Decreto Único Reglamentario del Sector Trabajo, referente a la contratación de mano de obra local en municipios donde se desarrollen proyectos de exploración y producción de hidrocarburos, y el artículo 2.2.6.1.2.26. del mismo decreto.</t>
  </si>
  <si>
    <t>http://es.presidencia.gov.co/normativa/normativa/DECRETO%201668%20DEL%2021%20DE%20OCTUBRE%20DE%202016.pdf</t>
  </si>
  <si>
    <t xml:space="preserve">El Ministerio del Trabajo, en desarrollo de sus funciones de inspección vigilancia y control, verificará el cumplimiento de las obligaciones establecidas a cargo del empleador en la presente sección, especialmente las previstas en el artículo 2.2.1.6.2.4. del presente Decreto, y adelantará las actuaciones administrativas a que haya lugar conforme a la verificación realizada". </t>
  </si>
  <si>
    <t>Contratación de mano de obra local en zonas de influencia de exploración y producción de hidrocarburos.</t>
  </si>
  <si>
    <t>Ministerio de comercio, industria y turismo</t>
  </si>
  <si>
    <t xml:space="preserve">Plazo de inscripción. La inscripción de las bases de datos en el Registro Nacional de Bases de Datos se ¡levará a cabo en los siguientes plazos:
a) Los Responsables del Tratamiento, personas jurídicas de naturaleza privada y sociedades de economía mixta inscritas en las cámaras de comercio del país, deberán realizar la referida inscripción a más tardar el treinta (30) de junio de 2017, de acuerdo con las instrucciones que para el efecto imparta la Superintendencia de Industria y Comercio.
b) Los Responsables del Tratamiento, personas naturales, entidades de naturaleza pública distintas de las sociedades de economía mixta y personas jurídicas de naturaleza privada que no están inscritas en las cámaras de comercio, deberán inscribir sus bases de datos en el Registro Nacional de Bases de Datos a más tardar el treinta (30) de junio de 2018, conforme con las instrucciones impartidas para tales efectos por la Superintendencia de Industria y Comercio. </t>
  </si>
  <si>
    <t xml:space="preserve">Decreto 1759
Por el cual se modifica el artículo 2.2.2.26.3.1 del Decreto 1074 de 2015 - Decreto Único Reglamentario del Sector Comercio, Industria y Turismo </t>
  </si>
  <si>
    <t>http://es.presidencia.gov.co/normativa/normativa/DECRETO%201759%20DEL%2008%20DE%20NOVIEMBRE%20DE%202016.pdf</t>
  </si>
  <si>
    <t>Facultad Sancionatoria de la Superintendencia de Industria y Comercio. La facultad sancionatoria le corresponde a la Superintendencia de Industria y Comercio, cuando se incumpla la Ley 1581 de 2012.</t>
  </si>
  <si>
    <t>Inscripción de la empresa en la base de datos de la Superintendencia de Industria y Comercio</t>
  </si>
  <si>
    <t>Contabilidad</t>
  </si>
  <si>
    <t>Advirtió la Corte que en ciertos casos el consumo de sustancias psicoactivas puede no afectar la seguridad de los trabajadores ni el desempeño de la actividad laboral. Respecto de ellos, la prohibición del consumo de sustancias psicoactivas no cumpliría uno de los límites del poder disciplinario del empleador, a saber: la relación directa con el trabajo. Con base en este razonamiento, concluyó la Corte que la prohibición del numeral 2 del artículo 60 del Código Sustantivo del Trabajo resulta demasiado amplia, por lo que resultaba necesario restringir su alcance para no afectar de manera injustificada la autonomía individual de los trabajadores. Por ello, concluyó que la exequibilidad de la disposición demandada debería condicionarse con el propósito de enfatizar la relación que debe tener la prohibición prevista en la norma mencionada con el buen desempeño de la labor contratada, reconociendo que la prohibición no recae sobre el sujeto, sino sobre la potencial afectación que dicha conducta pudiese tener en la labor contratada.</t>
  </si>
  <si>
    <t>Sentencia C-636
Condicionó la aplicación del numeral 2 del artículo 60 del Código Sustantivo del Trabajo, que determina como causal de despido unilateral el llegar a presentarse en estado de embriguez a laborar.</t>
  </si>
  <si>
    <t>http://www.corteconstitucional.gov.co/relatoria/2016/C-636-16.htm</t>
  </si>
  <si>
    <t>Toda la senetencia</t>
  </si>
  <si>
    <t>El despido de un trabajador argumentando que éste se presentó a laborar bajo estado de embriguez o bajo la influencia de drogas o enervantes, cuando su estado no afecta la labor a desempeñar y no entraña riesgo en su seguridad o de sus compañeros de trabajo u otras personas, se considera un despido injustificado, y el empleador ante demanda tendría que pagar la indemnización que establece el Código Sustantivo de Trabajo.</t>
  </si>
  <si>
    <t>Coordinador de SSTQ / GESTION HUMANA</t>
  </si>
  <si>
    <t>Los responsables o encargados del Sistema de Gestión de Seguridad y Salud en el Trabajo deben realizar el curso virtual de 50 horas en Seguridad y Salud en el Trabajo, con entidades acreditadas por el ministerio de trabajo.
Se establece la obligación, que para empresas de 10 o menos trabajadores, el encargado del Sistema de Gestión de Seguridad y Salud en el Trabajo no necesariamente debe tener licencia en Seguridad y Salud en el Trabajo.</t>
  </si>
  <si>
    <t>Resolución 4927
Por la cual se establecen los parámetro y requisitos para desarrollar, certificar y registrar la capacitación virtual del Sistema de Gestión de Seguridad y Salud en el Trabajo.</t>
  </si>
  <si>
    <t>http://ccs.org.co/salaprensa/images/Documentos/MINTRABAJO/Resolucin%20Curso%20Virtual.pdf</t>
  </si>
  <si>
    <t>1, 2, 14, 15, 16, 17</t>
  </si>
  <si>
    <t>Licencia en Seguridad y Salud en el Trabajo del personal SSTQ
Certificado de capacitación curso de 50 horas virtuales en SST.</t>
  </si>
  <si>
    <t xml:space="preserve">Aproximación de los valores contenidos en las declaraciones de autolíquidación de aportes al Sistema de Seguridad Social Integral y Aportes Parafiscales. Los valores a incluir en la Planilla Integrada de Liquidación de Aportes ­ PILA por concepto de aportes al Sistema de Seguridad Social Integral, así como los correspondientes al Servicio Nacional del Aprendizaje- SENA, al Instituto Colombiano de Bienestar Familiar- ICBF y a las Cajas de Compensación Familiar, deberán aproximarse, en el evento en que proceda, de la siguiente forma:
1. El monto del Ingreso Base de Cotización correspondiente a cada cotizante, deberá aproximarse al peso superior más cercano.
2. El valor de los aportes liquidados por cada cotizante y el valor de los intereses, deberá aproximarse al múltiplo de 100 superior más cercano". </t>
  </si>
  <si>
    <t xml:space="preserve">Decreto 1990
Por medio del cual se modifica el artículo 3.2.1.5., se adicionan artículos al Título 3 de la Parte 2 del Libro 3 y se sustituyen los artículos 3.2.2.1., 3.2.2.2. Y 3.2.2.3 del Decreto 780 de 2016, Único Reglamentario del Sector Salud, en relación con las reglas de aproximación de los valores contenidos en la planilla de autoliquidación de aportes; se fijan plazos y condiciones para la autoliquidación y pago de los aportes al Sistema de Seguridad Social Integral y parafiscales, respectivamente </t>
  </si>
  <si>
    <t>https://www.minsalud.gov.co/sites/rid/Lists/BibliotecaDigital/RIDE/DE/DIJ/decreto-1990-de-2016.pdf</t>
  </si>
  <si>
    <t>X</t>
  </si>
  <si>
    <t>65. Exoneracion de aportes
100. Tarifa general para personas juridicas (Renta de 33%)
272. Declaraciones de retencion en la fuente ineficaces (4 meses para presentar declaraciones, no estarán obligados a liquidar y pagar la sanción por extemporaneidad ni los intereses de mora.)
273. Declaraciones de IVA sin efecto legal alguno (4 meses para presentar declaraciones, no estarán obligados a liquidar y pagar la sanción por extemporaneidad ni los intereses de mora.)</t>
  </si>
  <si>
    <t>Ley 1819
Por medio de la cual se adopta una reforma tributaria estructural, se fortalecen los mecanismos para la lucha contra la evasión y elusión fiscal, y se dictan otras disposiciones</t>
  </si>
  <si>
    <t>http://es.presidencia.gov.co/normativa/normativa/LEY%201819%20DEL%2029%20DE%20DICIEMBRE%20DE%202016.pdf</t>
  </si>
  <si>
    <t>Arts 2,2,7,2,2,1 al  2,2,7,2,2,8</t>
  </si>
  <si>
    <t xml:space="preserve">Soporte de Pago de Declaracion de Renta </t>
  </si>
  <si>
    <t>Toda la norma
Las entidades públicas del orden nacional y territorial, del sector central y descentralizado, y las entidades privadas adecuarán en sus instalaciones un espacio acondicionado y digno para que las mujeres en periodo de lactancia que laboran allí, puedan extraer la leche materna asegurando su adecuada conservación durante !a jornada laboral.
Las Salas Amigas de la Familia Lactante del Entorno Laboral deberán garantizar las condiciones adecuadas para la extracción y
conservación de la leche materna, bajo normas técnicas de seguridad, para luego transportarla al hogar y disponer de ella, para alimentar al bebé en ausencia temporal de la madre. "</t>
  </si>
  <si>
    <t xml:space="preserve">Ley 1823 de 2017
POR MEDIO DE LA CUAL SE ADOPTA LA ESTRATEGIA SALAS AMIGAS DELA FAMILIA LACTANTE DEL ENTORNO LABORAL EN ENTIDADES PÚBLICAS TERRITORIALES Y EMPRESAS PRIVADAS Y SE DICTAN OTRAS DISPOSICIONES
</t>
  </si>
  <si>
    <t>http://es.presidencia.gov.co/normativa/normativa/LEY%201823%20DEL%204%20DE%20ENERO%20DE%202017.pdf</t>
  </si>
  <si>
    <t>Se esta analizando como aplicarlo e implementarlo</t>
  </si>
  <si>
    <t xml:space="preserve">Toda trabajadora en estado de embarazo tiene derecho a una licencia de dieciocho ( 18) semanas en la época de parto, remunerada con el salario que devengue al momento de iniciar su licencia. 
Ninguna trabajadora podrá ser despedida por motivo dé embarazo o lactancia sin la autorización previa del Ministerio de Trabajo que avale una justa causa. </t>
  </si>
  <si>
    <t>Ley 1822
Por medio del cual se incentiva la adecuada atención y cuidado de la primera infancia, se modifican los artículos 236 y 239 del Código Sustenativo del Trabajo y se dictan otras disposiciones.</t>
  </si>
  <si>
    <t>http://es.presidencia.gov.co/normativa/normativa/LEY%201822%20DEL%204%20DE%20ENERO%20DE%202017.pdf</t>
  </si>
  <si>
    <t>Art 1-2
Ampliacion licencia de maternidad 18 semanas</t>
  </si>
  <si>
    <t xml:space="preserve">Ley 1822 de 2017
“Por medio de la cual se incentiva la adecuada atención y cuidado de la primera infancia, se modifican los artículos 236 y 239 del código sustantivo del trabajo y se dictan otras disposiciones”.
</t>
  </si>
  <si>
    <t>Art 1-2</t>
  </si>
  <si>
    <t>Todos los empleadores públicos y privados, los contratantes de personal bajo cualquier modalidad de contrato civil, comercial o administrativo, organizaciones de economía solidaria y del sector cooperativo, así como las empresas de servicios temporales, deberán sustituir el Programa de Salud Ocupacional por el Sistema de Gestión de la Seguridad y Salud en el Trabajo (SG-SST), a partir del 1 o de junio de 2017 y en dicha fecha, se debe dar inicio a la ejecución de manera progresiva, paulatina y sistemática mediante fases de implementación.</t>
  </si>
  <si>
    <t xml:space="preserve">Decreto 52
Por medio del cual se modifica el artículo 2.2.4.6.37. del Decreto 1072 de 2015 Decreto Único Reglamentario del Sector Trabajo, sobre la transición para la implementación del Sistema de Gestión de la Seguridad y Salud en el Trabajo (SG-SST) </t>
  </si>
  <si>
    <t>http://es.presidencia.gov.co/normativa/normativa/DECRETO%2052%20DEL%2012%20ENERO%20DE%202017.pdf</t>
  </si>
  <si>
    <t>ARTÍCULO 2.2.4.6.37. Transición. Todos los empleadores públicos y privados, los contratantes de personal bajo cualquier modalidad de contrato civil, comercial o administrativo, organizaciones de economía solidaria y del sector cooperativo, así como las empresas de servicios temporales, deberán sustituir el Programa de Salud Ocupacional por el Sistema de Gestión de la Seguridad y Salud en el Trabajo (SG-SST), a partir del 1° de junio de 2017 y en dicha fecha, se debe dar inicio a la ejecución de manera progresiva, paulatina y sistemática de las siguientes fases de implementación:</t>
  </si>
  <si>
    <t>DECRETO 52 DE 2017
Por medio del cual se modifica el artículo 2.2.4.6.37. del Decreto 1072 de 2015 Decreto Único Reglamentario del Sector Trabajo, sobre la transición para la ' implementación del Sistema de Gestión de la Seguridad y Salud en el Trabajo (SG-SST)</t>
  </si>
  <si>
    <t>https://www.funcionpublica.gov.co/eva/gestornormativo/norma.php?i=78813</t>
  </si>
  <si>
    <t>Implementacion del SGSST</t>
  </si>
  <si>
    <t>hse</t>
  </si>
  <si>
    <t>La Corte declara la exequibilidad condicionada del numeral primero del artículo 239 del Código Sustantivo del Trabajo y del numeral primero del artículo 240 del mismo estatuto, en el entendido que la prohibición de despido y la exigencia de permiso para llevarlo a cabo, se extienden al(la) trabajador(a) que tenga la condición de cónyuge, compañero permanente o pareja de la mujer en período de embarazo o lactancia, que sea beneficiaria de aquel(la). Acogiendo una sugerencia de algunos de los intervinientes, la protección se concederá teniendo en cuenta la condición de beneficiaria de la mujer gestante o lactante, del sistema de seguridad social al que se encuentre afiliado el trabajador o trabajadora a la cual se extiende la protección laboral reforzada. Ello, con el propósito de ajustar la protección a los fundamentos constitucionales que le proveen sustento jurídico, esto es, la protección de la unidad familiar, la atención y asistencia al estado de maternidad y el interés prevalente de los niños y niñas.</t>
  </si>
  <si>
    <t>Sentencia C-005
ESTABILIDAD LABORAL REFORZADA A PAREJA DE MUJER EMBARAZADA O LACTANTE NO TRABAJADORA-Protección del interés superior del menor recién nacido y del que está por nacer/ESTABILIDAD LABORAL REFORZADA DE MUJER EMBARAZADA O GESTANTE-Extensión al cónyuge, compañero permanente o pareja trabajadora de la mujer carente de vínculo laboral</t>
  </si>
  <si>
    <t>http://www.corteconstitucional.gov.co/relatoria/2017/c-005-17.htm</t>
  </si>
  <si>
    <t>ESTABILIDAD LABORAL REFORZADA A PAREJA DE MUJER EMBARAZADA O LACTANTE NO TRABAJADORA-Protección del interés superior del menor recién nacido y del que está por nacer/ESTABILIDAD LABORAL REFORZADA DE MUJER EMBARAZADA O GESTANTE-Extensión al cónyuge, compañero permanente o pareja trabajadora de la mujer carente de vínculo laboral</t>
  </si>
  <si>
    <t xml:space="preserve"> Sentencia C-005/17</t>
  </si>
  <si>
    <t>Toda la sentencia</t>
  </si>
  <si>
    <t>Reintregro trabajador
Sancion 180 dias de salario</t>
  </si>
  <si>
    <t>Adoptar el formato e instructivo de identificación de peligros, para la afiliación voluntaria de los trabajadores independientes que devenguen uno (1) o más salarios mínimos mensuales legales vigentes, el cual deben diligenciar como requisito para acceder a la afiliación al Sistema General de Riesgos Laborales</t>
  </si>
  <si>
    <t>Resolución 144
Por la cual se adopta el formato de identificación de peligros establecido en el Artículo 2.2.4.2.5.2, numerales 6.1 y 6.2 .del Decreto 1563 del 2016 y se dictan otras disposiciones.</t>
  </si>
  <si>
    <t>http://ccs.org.co/salaprensa/images/Documentos/MINTRABAJO/DOC-20170126-WA0029%201_FORMATO_IDENTIFICACIN_PELIGROS.pdf</t>
  </si>
  <si>
    <t>ARTÍCULO 1o. OBJETO. Adoptar el formato e instructivo de identificación de peligros, para la afiliación voluntaria de los trabajadores independientes que devenguen uno (1) o más salarios mínimos mensuales legales vigentes, el cual deben diligenciar como requisito para acceder a la afiliación al Sistema General de Riesgos Laborales.</t>
  </si>
  <si>
    <t xml:space="preserve">Resolución 144 de 2017
Por la cual se adopta el formato de identificación de peligros establecido en el Artículo 2.2.4.2.5.2, numerales 6.1 y 6.2 .del Decreto 1563 del 2016 y se dictan otras disposiciones.
</t>
  </si>
  <si>
    <t>https://icbf.gov.co/cargues/avance/docs/resolucion_mtra_0144_2017.htm</t>
  </si>
  <si>
    <t>GESTION HUMANA-hse</t>
  </si>
  <si>
    <t>Ministerio de ambiente</t>
  </si>
  <si>
    <t>El presente acto administrativo establece las disposiciones para la gestión integral de los Residuos de Construcción y Demolición (RCD) y aplica a todas las personas naturales y jurídicas que generen, recolecten, transporten, almacenen, aprovechen y dispongan Residuos de Construcción y Demolición (RCD) de las obras civiles o de otras actividades conexas en el territorio nacional.
...
PARÁGRAFO 1o. Los residuos peligrosos resultantes de las actividades de construcción, demolición, reparación o mejoras locativas de las obras civiles o de otras actividades conexas, complementarias o análogas, se regirán por la normatividad ambiental especial establecida para su gestión.</t>
  </si>
  <si>
    <t>http://www.minambiente.gov.co/images/normativa/app/resoluciones/3a-RESOLUCION-472-DE-2017.pdf</t>
  </si>
  <si>
    <t>Procedimiento gestion de residuos de demolicion</t>
  </si>
  <si>
    <t>Ministerio de Trnsporte</t>
  </si>
  <si>
    <t>«ARTÍCULO 2.2.1.6.4. Servicio Público de Transporte Terrestre Automotor Especial. Es aquel que se presta bajo la responsabilidad de una empresa de transporte legalmente constituida y debidamente habilitada en esta modalidad, a un grupo específico de personas que tengan una característica común y homogénea en su origen y destino, como estudiantes, turistas, empleados, personas con discapacidad y/o movilidad reducida, pacientes no crónicos y particulares que requieren de un servicio expreso, siempre que hagan parte de un grupo determinable y de acuerdo con las condiciones y características que se definen en el presente Capítulo.
ARTÍCULO 6°. Modifíquese el artículo 2.2.1.6.3.1 del Capítulo 6 del Título 1 de la Parte 2 del Libro 2 del Decreto 1079 de 2015, el cual quedará así:
«ARTÍCULO 2.2.1.6.3.1. Contratación. El Servicio Público de Transporte Terrestre Automotor Especial solo podrá contratarse con empresas de transporte legalmente constituidas y debidamente habilitadas para esta modalidad; en ningún caso se podrá prestar sin la celebración del respectivo contrato de transporte suscrito entre la empresa de transporte habilitada para esta modalidad y la persona natural o jurídica contratante que requiera el servicio.</t>
  </si>
  <si>
    <t>Decreto 431 del 2017
Por el cual se modifica y adiciona el Capítulo 6 del Título 1 de la Parte 2 del Libro 2 del Decreto 1079 de 2015, en relación con la prestación del Servicio Público de Transporte Terrestre Automotor Especial, y se dictan otras disposiciones»</t>
  </si>
  <si>
    <t>https://www.funcionpublica.gov.co/eva/gestornormativo/norma.php?i=80076</t>
  </si>
  <si>
    <t>Control de proveedores</t>
  </si>
  <si>
    <t>ART. 1º—Desarrollar, como en efecto se desarrollan, algunos criterios orientadores del Ministerio del Trabajo, obligatorios para los empleadores, para dar aplicación a factores de valoración salarial, tal como ordena el artículo 4º de la Ley 1496 de 2011, del modo siguiente:
a) La naturaleza de la actividad a realizar
b) Acceso a los medios de formación profesional
c) Condiciones en la admisión en el empleo
d) Condiciones de trabajo
e) La igualdad de oportunidades y de trato
f) Otros complementos salariales</t>
  </si>
  <si>
    <t>Resolucion 970
“Por la cual se desarrollan criterios para la aplicación de los factores valoración salarial de que trata el artículo 4º de la Ley 1496 de 2011”.</t>
  </si>
  <si>
    <t>http://legal.legis.com.co/document?obra=legcol&amp;document=legcol_c9c5d006710a420ba3fb5545fa9bea28</t>
  </si>
  <si>
    <t>Publicidad de vacante</t>
  </si>
  <si>
    <t>Ministerio de Tabajo</t>
  </si>
  <si>
    <t>ARTÍCULO 6o. REQUISITOS DE FUNCIONAMIENTO. Los proveedores del servicio de capacitación y entrenamiento en protección contra caídas en trabajo en alturas, contarán para su funcionamiento con un centro de capacitación y entrenamiento legalmente constituido que cumpla con los requisitos de la presente resolución, además de la normatividad vigente y que atienda las responsabilidades derivadas de la capacitación y fallas en la operación durante el desarrollo de las actividades.</t>
  </si>
  <si>
    <t>Resolucion 1178 del 2017
Por la cual se establecen los requisitos técnicos y de seguridad para proveedores del servicio de capacitación y entrenamiento en protección contra caídas en trabajos en Altura</t>
  </si>
  <si>
    <t>https://www.icbf.gov.co/cargues/avance/docs/resolucion_mtra_1178_2017.htm</t>
  </si>
  <si>
    <t xml:space="preserve">articulo 14, 
articulo 17
articulo 18
capitulo 7
</t>
  </si>
  <si>
    <t>HSE</t>
  </si>
  <si>
    <t>Vigencia de los certificados de competencias
Requisitos transitorios sobre vigencia de los certificados de competencias</t>
  </si>
  <si>
    <t>Resolucion 40259
“Por la cual se modifican los numerales 32.1.3 y 38.1 y se adiciona el numeral 32.1.3.1 del Anexo General del Reglamento Técnico de Instalaciones Eléctricas (RETIE), adoptado mediante Resolución 90708 de 2013.</t>
  </si>
  <si>
    <t>http://legal.legis.com.co/document/Index?obra=legcol&amp;document=legcol_0c665bbe3e99425e84b7dcf9e1d451c9</t>
  </si>
  <si>
    <t>Art. 2 y 3</t>
  </si>
  <si>
    <t>ARTÍCULO 2.4.9.2.1. La Gestión del Riesgo de Desastres. La Gestión del Riesgo de Desastres en el Sector Transporte es un proceso orientado a la formulación, ejecución, seguimiento y evaluación de políticas, estrategias, planes, programas, regulaciones, instrumentos, medidas y acciones permanentes, para el conocimiento y la reducción del riesgo y para el manejo de desastres en el Sector Transporte, con el propósito de contribuir a la seguridad, el bienestar, la calidad de vida de las personas, el desarrollo sostenible y la movilidad.</t>
  </si>
  <si>
    <t>Decreto 602 del 2017
«Por el cual se adiciona la Parte 4 del Libro 2 del Decreto 1079 de 2015 y se reglamentan los artículos 84 de la Ley 1523 de 2012 y 12 Y 63 de la Ley 1682 de 2013, en relación con la gestión del riesgo de desastres en el Sector Transporte y se dictan otras disposiciones»</t>
  </si>
  <si>
    <t>https://www.funcionpublica.gov.co/eva/gestornormativo/norma.php?i=80835</t>
  </si>
  <si>
    <t>Establecer protocolos de atenccion de emergencias generadas emergencias generadas por eventos hidroclimatólogicos, climáticos, telúricos, antropogénicos, terroristas, entre otros</t>
  </si>
  <si>
    <t>ARTÍCULO 18. OBLIGACIONES DE LOS CONSUMIDORES. Para efectos de la implementación de los Sistemas de Recolección Selectiva y Gestión Ambiental de Llantas Usadas, son obligaciones de los consumidores las siguientes:
1. Retornar o entregar las llantas usadas en los puntos de recolección establecidos por los productores.
2. Seguir las instrucciones de manejo seguro suministradas por los productores de llantas.
3. Acudir al reencauche de las llantas usadas cuando sea viable, con el fin de minimizar la generación de residuos sólidos.</t>
  </si>
  <si>
    <t>Resolución 1326 de Julio de 2017
“POR LA CUAL SE ESTABLECEN LOS SISTEMAS DE RECOLECCIÓN SELECTIVA Y GESTIÓN AMBIENTAL DE LAS LLANTAS USADAS Y SE DICTAN OTRAS DISPOSICIONES”</t>
  </si>
  <si>
    <t>http://www.minambiente.gov.co/images/normativa/app/resoluciones/d9-res%201326%20de%202017.pdf</t>
  </si>
  <si>
    <t>Certificado de disposicion final de llantas usadas</t>
  </si>
  <si>
    <t>“Parágrafo. Los empleadores deberán facilitar, promover y gestionar una jornada semestral en la que sus empleados puedan compartir con su familia en un espacio suministrado por el empleador o en uno gestionado ante la caja de compensación familiar con la que cuentan los empleados. Si el empleador no logra gestionar esta jornada deberá permitir que los trabajadores tengan este espacio de tiempo con sus familias sin afectar los días de descanso, esto sin perjuicio de acordar el horario laboral complementario”.</t>
  </si>
  <si>
    <t xml:space="preserve">LEY No. 1857 26JUL 2017
POR MEDIO DE LA CUAL SE MODIFICA LA LEY' 1361 DE 2009 PARA ADICIONAR Y COMPLEMENTAR LAS MEDIDAS DE PROTECCiÓN DE LA FAMILIA Y SE DICTAN OTRAS
DISPOSICIONES
</t>
  </si>
  <si>
    <t>http://es.presidencia.gov.co/normativa/normativa/LEY%201857%20DEL%2026%20DE%20JULIO%20DE%202017.pdf</t>
  </si>
  <si>
    <t>Art 3, art 4</t>
  </si>
  <si>
    <t>Actividades encaminaddas a la integración familiar</t>
  </si>
  <si>
    <t xml:space="preserve">EL CONGRESO DE COLOMBIA </t>
  </si>
  <si>
    <t>Art. 160. Trabajo diurno 6:00am a 9:00pm
Trabajo nocutno de 9:00pm a 6:00am</t>
  </si>
  <si>
    <t>Ley 1846
Por el cual se modifican los articulos 160 y 161 de CST</t>
  </si>
  <si>
    <t>http://es.presidencia.gov.co/normativa/normativa/LEY%201846%20DEL%2018%20DE%20JULIO%20DE%202017.pdf</t>
  </si>
  <si>
    <t>Ajustar RIT
Parametrizar software</t>
  </si>
  <si>
    <t>Unidad del Servicio Público de Empleo</t>
  </si>
  <si>
    <t>El prestador del Servicio Público de Empleo, respecto de vacantes de cargos no calificadas, propenderá por priorizar la remisión de oferentes que residan en el área rural del municipio, siempre y cuando existan candidatos que cumplan el perfil requerido. La Unidad del Servicio Público de Empleo hará seguimiento a las remisiones realizadas por los prestadores y, en caso de encontrar irregularidades, tomará los correctivos necesarios para garantizar una remisión adecuada.
En caso de existir más de un proyecto de exploración y producción en el municipio, la priorización en la remisión de oferentes del área rural se realizará respecto de los oferentes que residan en las zonas donde se encuentren los proyectos”.</t>
  </si>
  <si>
    <t>Resolucion 555
“Por medio de la cual se modifica parcialmente la Resolución 145 de 2017”</t>
  </si>
  <si>
    <t>1. Los aportantes y los pagadores de pensiones cuyo número de cotizantes y/o pensionados se encuentren en la siguiente tabla, deberán autoliquidar y pagar sus aportes utilizando la Planilla Integrada de Liquidación de Aportes (PILA), mediante la modalidad de planilla electrónica, a partir de las siguientes fechas:
20 o más cotizantes  / 6 de marzo de 2017
10 a 19 cotizantes  / 1 de marzo de 2018
5 a 9 cotizantes  / 1 de marzo de 2018 (...)</t>
  </si>
  <si>
    <t>Resolucion 1765
Por el cual se modifican los artículos 3.2.3.9. y 3.2.3.11. del Decreto 780 de 2016, Único Reglamentario del Sector Salud y Protección Social, en relación con los plazos para la utilización obligatoria de la planilla electrónica.</t>
  </si>
  <si>
    <t>https://www.funcionpublica.gov.co/eva/gestornormativo/norma.php?i=84036</t>
  </si>
  <si>
    <t>Ministerio de vivienda, Ciudad y Terretorio</t>
  </si>
  <si>
    <t>Objeto y ámbito de aplicación. La presente resolución establece la norma de calidad del aire o nivel de inmisión y adopta disposiciones para la gestión del recurso aire en el territorio nacional, con el objeto de garantizar un ambiente sano y minimizar el riesgo sobre la salud humana que pueda ser causado por la exposición a los contaminantes en la atmósfera.</t>
  </si>
  <si>
    <t>Resolucion 2254
POR LA CUAL SE ADOPTA LA NORMA DE CALIDAD DEL AIRE AMBIENTE Y SE DICTAN OTRAS DISPOSICIONES</t>
  </si>
  <si>
    <t>http://www.minambiente.gov.co/images/normativa/app/resoluciones/96-res%202254%20de%202017.pdf</t>
  </si>
  <si>
    <t>Revisión Tecnicomecánica de Vehículos.</t>
  </si>
  <si>
    <t>Artículo 1°. Objeto y ámbito de aplicación. La presente resolución establece la norma de calidad del aire o nivel de inmisión y adopta disposiciones para la gestión del recurso aire en el territorio nacional, con el objeto de garantizar un ambiente sano y minimizar el riesgo sobre la salud humana que pueda ser causado por la exposición a los contaminantes en la atmósfera.</t>
  </si>
  <si>
    <t>Resolución 2254 de Noviembre de 2017
“Por la cual se adopta la Norma de Calidad del Aire Ambiente”</t>
  </si>
  <si>
    <t>https://www.alcaldiabogota.gov.co/sisjur/normas/Norma1.jsp?i=82634</t>
  </si>
  <si>
    <t>Estudios ambientales</t>
  </si>
  <si>
    <t>Presidente de la República</t>
  </si>
  <si>
    <t>Artículo 1.6.1.13.2.12. Personas jurídicas y demás contribuyentes. Declaración de renta y complementario.
Art. 1.6.1.13.2.30. Declaración y pago bimestral del impuesto sobre las ventas. ... ingresos brutos a 31 de diciembre del año gravable 2017, sean iguales o superiores a noventa y dos mil (92.000) UVT, ($2.931.028.000)
Artículo 1.6.1.13.2.31. Declaración y pago cuatrimestral del impuesto sobre las ventas. .. ingresos brutos a 31 de diciembre del año gravable 2017 sean inferiores a noventa y dos mil (92.000) UVT ($2.931.028.000)</t>
  </si>
  <si>
    <t>Decreto 1951 de 2017
Por el cual se modifica el Decreto 1625 de 2016 Único Reglamentario en Materia Tributaria para sustituir la Sección 2 del Capítulo 13, Título 1, Parte 6 del Libro 1, y establecer los plazos para declarar y pagar en el año 2018, y se dictan otras disposiciones</t>
  </si>
  <si>
    <t>https://www.funcionpublica.gov.co/eva/gestornormativo/norma.php?i=84476</t>
  </si>
  <si>
    <t xml:space="preserve">1,6,1,13,2,12
1,6,1,13,2,30
1,6,1,13,2,31
</t>
  </si>
  <si>
    <t>Sancion por no declarar</t>
  </si>
  <si>
    <t>Pago impuestos</t>
  </si>
  <si>
    <t>DEPARTAMENTO ADMINISTRATIVO DE LA PRESIDENCIA DE LA
REPÚBLlCAn</t>
  </si>
  <si>
    <t>ARTÍCULO 2.13.3.5.6. Sanidad animal. Los animales deben estar incluidos en los programas oficiales de prevención, control y erradicación de enfermedades establecidos por el Instituto Colombiano Agropecuario - ICA, y, para aquellas enfermedades sin programas oficiales, cada predio debe poseer un plan sanitario que incluya vacunaciones, manejo de animales con problemas serios, y el sacrificio de manera humanitaria.</t>
  </si>
  <si>
    <t xml:space="preserve">Decreto 2113 de 2017
"Por el cual se a.diciona un Capítulo al Titulo 3 de la Parte 13 del Libro 2 del Decreto 1071 de 2015, Decreto Único Reglamentario del Sector Administrativo Agropecuario, Pesquero y de Desarrollo Rural" </t>
  </si>
  <si>
    <t>https://www.funcionpublica.gov.co/eva/gestornormativo/norma.php?i=84701</t>
  </si>
  <si>
    <t xml:space="preserve">2.13.3.5.6. </t>
  </si>
  <si>
    <t>Artículo 2.3.1.5.1.2.2.- Responsables.- Las Entidades Públicas y Privadas encargadas de:
1. - Prestación de servicios públicos.- Los servicios públicos se asocian con la función social del Estado y, por lo tanto, constituidos para la satisfacción de las necesidades colectivas en forma general, permanente y continua, bajo su dirección, regulación y control, así como aquéllos mediante los cuales se busca preservar el orden y asegurar el cumplimiento de sus fines.
2. - Obras civiles mayores.- Construcción de obras a través de megaproyectos, macro proyectos, proyectos estratégicos de interés nacional, regional, departamental y local, y todas aquellas obras civiles que impliquen modificaciones al entorno, herramientas y equipos que puedan ocasionar riesgo de desastre para la sociedad y el ambiente.
3. - Desarrollo de actividades industriales.- Están relacionadas con la transformación mecánica o química de sustancias orgánicas e inorgánicas en productos nuevos. Incluye el montaje de las partes que componen los productos manufacturados, excepto en los casos en que tal actividad sea propia del sector de la construcción.
 4. - Otras actividades que puedan significar riesgo de desastre para la sociedad y el ambiente.
4.1. Transporte y almacenamiento de carga.- Incluye la provisión de transporte regular y no regular de carga por ferrocarril, carretera, vía acuática y vía aérea, al igual que el servicio de transporte de productos por tuberías.
4.2. Construcciones bajo la categoría IV de alta complejidad.- Acorde a lo dispuesto en el artículo 2.2.6.1.2.1.4 del Decreto Único Reglamentario N° 1077 de 2015 del Sector Vivienda, Ciudad y Territorio, o las normas que la modifiquen, adicionen, sustituyan o deroguen que bajo una misma construcción alberguen gran cantidad de población.</t>
  </si>
  <si>
    <t>Decreto 2157 de 2017
"por medio del cual se adoptan directrices generales para la elaboración del plan de gestión del riesgo de desastres de las entidades públicas y privadas en el marco del artículo 42 de la ley 1523 de 2012"</t>
  </si>
  <si>
    <t>http://es.presidencia.gov.co/normativa/normativa/DECRETO%202157%20DEL%2020%20DE%20DICIEMBRE%20DE%202017.pdf</t>
  </si>
  <si>
    <t>Para asegurar cumplimiento de requisitos legales de proveedores que prestan servicios publicos</t>
  </si>
  <si>
    <t>Ministerio de Ambiente y Desarrollo Sostenible, y
Ministerio de Comercio, Industria y Turismo</t>
  </si>
  <si>
    <t>Por la cual se prohíbe la importación de las sustancias agotadoras de la capa de ozono listadas en los Grupos II y III del Anexo C del Protocolo de Montreal, se establecen medidas para controlar las importaciones de las sustancias agotadoras de la capa de ozono listadas en el Grupo I del Anexo C del Protocolo de Montreal y se adoptan otras disposiciones</t>
  </si>
  <si>
    <t>resolucion 2749 del 2017. Por la cual se prohíbe la importación de las sustancias agotadoras de la capa de ozono listadas en los Grupos II y III del Anexo C del Protocolo de Montreal, se establecen medidas para controlar las importaciones de las sustancias agotadoras de la capa de ozono listadas en el Grupo I del Anexo C del Protocolo de Montreal y se adoptan otras disposiciones</t>
  </si>
  <si>
    <t>https://diario-oficial.vlex.com.co/vid/resolucion-numero-2749-2017-700051649</t>
  </si>
  <si>
    <t>No adquisicion o compra de extintores Solkaflam ( compuesto por Dichlorotrifluoroethano), relacionado en el listado del grupo I del protocolo de Montreal</t>
  </si>
  <si>
    <t>Congreso de la republica</t>
  </si>
  <si>
    <t>ARTÍCULO 87. REQUISITOS PARA CUMPLIR ACTIVIDADES ECONÓMICAS. Es obligatorio, para el ejercicio de cualquier actividad: comercial, industrial, de servicios, social, cultural, de recreación, de entretenimiento, de diversión; con o sin ánimo de lucro, o que siendo privadas, trasciendan a lo público; que se desarrolle o no a través de establecimientos abiertos o cerrados al público, además de los requisitos previstos en normas especiales, cumplir previamente a la iniciación de la actividad económica los siguientes requisitos:
Durante la ejecución de la actividad económica deberá cumplirse con los siguientes requisitos:
1. Las normas referentes a los niveles de intensidad auditiva.
2. Cumplir con los horarios establecidos para la actividad económica desarrollada.
3. Las condiciones de seguridad, sanitarias y ambientales determinadas en el régimen de Policía.
4. El objeto registrado en la matrícula mercantil y no desarrollar otra actividad diferente.
PARÁGRAFO 1o. Los anteriores requisitos podrán ser verificados por las autoridades de Policía en cualquier momento, para lo cual estas podrán ingresar por iniciativa propia a los lugares señalados, siempre que estén en desarrollo de sus actividades económicas.
PARÁGRAFO 2o. Ninguna autoridad podrá exigir licencia, permiso o requisito adicional de funcionamiento, para el desarrollo de actividades económicas salvo lo previsto en la ley.</t>
  </si>
  <si>
    <t>Ley 1801
Por la cual se expide el Código Nacional de Policía y Convivencia.</t>
  </si>
  <si>
    <t>Amonestacion</t>
  </si>
  <si>
    <t>Certificado Uso de suelos
Certificado de bomberos</t>
  </si>
  <si>
    <t xml:space="preserve">Ámbito de aplicación. Serán objeto de inscripción en el Registro Nacional de Bases de Datos, las bases de datos que contengan datos personales cuyo Tratamiento automatizado o manual sea realizado por los Responsables del tratamiento que reúnan las siguientes características:
a) Sociedades y entidades sin ánimo de lucro que tengan activos totales superiores a 100.000 Unidades de Valor Tributario (UVT). '
b) Personas jurídicas de naturaleza pública". </t>
  </si>
  <si>
    <t>Decreto 090
Por el cual se modifican los artículos 2.2.2.26.1.2 y 2.2.2.26.3.1 del Decreto 1074
de 2015 - Decreto Único Reglamentario del Sector Comercio, Industria y Turismo</t>
  </si>
  <si>
    <t>http://es.presidencia.gov.co/normativa/normativa/DECRETO%2090%20DEL%2018%20ENERO%20DE%202018.pdf</t>
  </si>
  <si>
    <t>Art. 23 a) Multas de carácter personal e institucional hasta por el equivalente de dos mil (2.000) salarios mínimos mensuales legales vigentes al momento de la imposición de la sanción. Las multas podrán ser sucesivas mientras subsista el incumplimiento que las originó;</t>
  </si>
  <si>
    <t>Publicacion bases de datos</t>
  </si>
  <si>
    <t>MINISTERIO DE AMBIENTE Y DESARROLLO SOSTENIBLE</t>
  </si>
  <si>
    <t xml:space="preserve">ARTíCULO 2.2.7A.2.3. De los usuarios o consumidores. 
1.  Prevenir la generación de los RAEE mediante prácticas para la extensión de la vida útil de los AEE.
2.   Realizar una correcta separación en la fuente de los RAEE y no disponer estos junto con los demás residuos.
3.   Entregar los RAEE en los sitios o a través de los mecanismos que para tal fin dispongan los productores o terceros que actúen en su nombre o a través de los comercializadores.
4.   No desensamblar o retirar los componentes de los RAEE previamente a la entrega de los mismos a los sistemas de recolección y gestión que se establezcan.
5.   Seguir las instrucciones del productor o de las autoridades competentes, para una correcta devolución de los RAEE a través de los sistemas de recolección y gestión de RAEE que se establezcan.
6.   Contribuir en la información y concientización de los demás consumidores mediante la difusión de los mecanismos de devolución y gestión ambientalmente adecuada de los RAEE.
Parágrafo 1 los usuarios o consumidores podrán entregar los RAEE a través de un gestor licenciado por la autoridad ambiental competente, siempre que no existan los medios o los mecanismos para la devolución de los mismos al productor o al comercializador. </t>
  </si>
  <si>
    <t>Decreto 284
Por el cual se adiciona el Decreto 1076 de 2015, Único Reglamentario del Sector Ambiente y Desarrollo Sostenible, en lo relacionado con la Gestión Integral de los Residuos de Aparatos Eléctricos y Electrónicos - RAEE Y se dictan otras disposiciones"</t>
  </si>
  <si>
    <t>http://es.presidencia.gov.co/normativa/normativa/DECRETO%20284%20DEL%2015%20FEBRERO%20DE%202018.pdf</t>
  </si>
  <si>
    <t>ARTíCULO 2.2.7A.2.3. De los usuarios o consumidores. 
ARTíCULO 2.2.7A.4.5. Obligaciones generales</t>
  </si>
  <si>
    <t xml:space="preserve">Las autoridades ambientales en
el ámbito de sus competencias impondrán las medidas preventivas y/o
sancionatorias a que haya lugar, conforme a lo dispuesto en la Ley 1333 de 2009
Asimismo, todas las personas naturales y jurídicas que realicen un mal manejo
o una inadecuada disposición de los RAEE, serán objeto de sanción de acuerdo
con lo establecido en el artículo 111 de la Ley 1801 de 2016.
De otra parte, las autoridades competentes podrán imponer multas o sanciones
a las personas naturales o jurídicas que vulneren el derecho de los consumidores
conforme lo establecido en la Ley 1480 de 2011". </t>
  </si>
  <si>
    <t>En proceso de cumplimiento, programa de disposicion de residuos</t>
  </si>
  <si>
    <t>SSTQ, Logistica</t>
  </si>
  <si>
    <t>MINISTERIO DE SALUD Y PROTECCION SOCIAL</t>
  </si>
  <si>
    <t>La presente resolución tiene por objeto reglamentar tanto el uso de equipos generadores de radiación ionizante y su control de calidad en prácticas médicas, veterinarias, industriales o de investigación, a través del otorgamiento de licencias para el ejercicio de dichas prácticas, como la prestación de servicios de protección radiológica. Adicionalmente, mediante este acto administrativo se adoptan los Anexos números 1, 2, 3, 4 y 5, que forman parte integral del mismo.</t>
  </si>
  <si>
    <t>Resolución 482 de 2018
Por la cual se reglamenta el uso de equipos generadores de radiación ionizante, su control de calidad, la prestación de servicios de protección radiológica y se dictan otras disposiciones.</t>
  </si>
  <si>
    <t>https://www.minsalud.gov.co/Normatividad_Nuevo/Resoluci%C3%B3n%20No.%20482%20de%202018.pdf</t>
  </si>
  <si>
    <t>DEPARTAMENTO NACIONAL DE PLANEACIÓN</t>
  </si>
  <si>
    <t>Puntaje adicional para proponentes con trabajadores con discapacidad. En los procesos de licitaciones públicas y concursos de méritos, para incentivar el sistema de preferencias a favor de las personas con discapacidad, las entidades estatales deberán otorgar el uno por ciento (1%) del total de los puntos establecidos en el pliego de condiciones, a los proponentes que acrediten la vinculación de</t>
  </si>
  <si>
    <t>Decreto 392
Por el cual se reglamentan los numerales 1, y 8 del artículo 13 de la Ley 1618 de 2013, sobre incentivos en Procesos de Contratación en favor de personas con discapacidad</t>
  </si>
  <si>
    <t>http://es.presidencia.gov.co/normativa/normativa/DECRETO%20392%20DEL%2026%20FEBRERO%20DE%202018.pdf</t>
  </si>
  <si>
    <t xml:space="preserve">Se establecen las disposiciones para la adecuada gestión de los ACU y aplica a los productores, distribuidores y comercializadores de aceites vegetales comestibles, generadores (industriales, comerciales y servicios) y gestores de ACU
</t>
  </si>
  <si>
    <t>Resolución 316 de 2018
Por la cual se establecen disposiciones relacionadas con la gestion de los aceites de cocina usados y se dictan otras disposiciones</t>
  </si>
  <si>
    <t>http://www.andi.com.co/Uploads/Resoluci%C3%B3n%20316%20de%202018-.pdf</t>
  </si>
  <si>
    <t xml:space="preserve">según lo establecido en el artículo 5 de la presente resolución
Entregar el ACU a gestores inscritos ante la autoridad ambiental competente
Capacitar al personal encargado de la gestión de los ACU en sus instalaciones, con el fin de divulgar el riesgo que estos residuos representan para el ambiente.
Reportar anualmente ante la autoridad ambiental competente, dentro de los primeros 15 días del mes de enero de cada año, información sobre los kg totales de ACU generados durante el periodo correspondiente y copia de las constancias expedidas por el gestor.
</t>
  </si>
  <si>
    <t xml:space="preserve">Artículo 2.2.9.2.1.2. Certificado de información laboral. Las certificaciones de tiempo laborado o cotizado con destino a la emisión de bonos pensiona les o para el reconocimiento de pensiones deberán elaborarse en los formatos de certificado de infon:nación laboral, que serán adoptados conjuntamente por los Ministerios de Hacienda y Crédito Público y del Trabajo, como únicos válidos para tales efectos. </t>
  </si>
  <si>
    <t xml:space="preserve">Decreto 726
Por el cual se modifica el Capítulo 2 del Título 9 de la Parte 2 del Libro 2 del Decreto 1833 de 2016, que compila las normas del Sistema General de Pensiones y se crea el Sistema de Certificación Electrónica de Tiempos Laborados (CETIL) con destino al reconocimiento de prestaciones pensiona les. 
</t>
  </si>
  <si>
    <t>http://es.presidencia.gov.co/normativa/normativa/DECRETO%20726%20DEL%2026%20DE%20ABRIL%20DE%202018.pdf</t>
  </si>
  <si>
    <t>En reglamentacion por el gobierno nacional</t>
  </si>
  <si>
    <t>Actividades peligrosas que por su naturaleza o por condiciones de trabajo no podran ser desarrolladas por menores de 18 años</t>
  </si>
  <si>
    <t>Resolucion 1796
Por la cual se actualia el listado de las actividades peligrosas que por su naturaleza o por condiciones de trabajo son nocivas para la salud e integridad fisica o psicologica de los menores de 18 años y se dictan otras disposiciones</t>
  </si>
  <si>
    <t>https://www.icbf.gov.co/cargues/avance/docs/resolucion_mtra_1796_2018.htm</t>
  </si>
  <si>
    <t>Ley 1562  de  2012 Art. 13 acarreará multa de hasta quinientos (500) salarios mínimos mensuales legales vigentes, graduales de acuerdo a la gravedad de la infracción y previo cumplimiento del debido proceso destinados al Fondo de Riesgos Laborales.</t>
  </si>
  <si>
    <t>Ajustar RIT</t>
  </si>
  <si>
    <t>Pago de aportes al Sistema de Seguridad Social Integral y parafiscales. El pago de aportes al Sistema de Seguridad Social Integral y parafiscales, se efectuará así:
1. Los aportantes y los pagadores de pensiones cuyo número de cotizantes y/o pensionados se encuentren en la siguiente tabla, deberán autoliquidar y pagar sus aportes utilizando la Planilla Integrada de Liquidación de Aportes (PILA), mediante la modalidad de planilla electrónica, a partir de las siguientes fechas:</t>
  </si>
  <si>
    <t xml:space="preserve">Decreto número 948
Por el cual se modifican los artículos 3.2.3.9. y 3.2.3.11. del decreto número 780 de 2016, único reglamentario del sector salud y protección social, en relación con los plazos para la utilización obligatoria de la planilla electrónica
</t>
  </si>
  <si>
    <t>http://es.presidencia.gov.co/normativa/normativa/DECRETO%20948%20DEL%2031%20DE%20MAYO%20DE%202018.pdf</t>
  </si>
  <si>
    <t>Ámbito de aplicación. Las disposiciones contenidas en la presente resolución aplican a: 
2.1. Las entidades públicas de orden nacional y territorial del sector central y descentralizado.
2.2. Las empresas privadas con capitales iguales o superiores a 1.500 salarios mínimos legales mensuales vigentes o aquellas con capitales inferiores con más de 50 empleadas.
2.3. Las secretarías de salud del orden municipal y distrital, o entidades que hagan sus veces en el nivel territorial</t>
  </si>
  <si>
    <t>Resolución número 0002423
Por la cual se establecen los parámetros técnicos para la operación de la estrategia salas amigas de la familia lactante del entorno laboral</t>
  </si>
  <si>
    <t>https://www.icbf.gov.co/cargues/avance/docs/resolucion_minsaludps_2423_2018.htm</t>
  </si>
  <si>
    <t>Analizar aplicación</t>
  </si>
  <si>
    <t>ARTÍCULO  2.2.3.2.1.1.1. Objeto y ámbito de aplicación. El presente decreto tiene por objeto reglamentar la Ley 373 de 1997 en lo relacionado con el Programa para el Uso Eficiente y Ahorro de Agua y aplica a las Autoridades Ambientales, a los usuarios que soliciten una concesión de aguas y a las entidades territoriales responsables de implementar proyectos o lineamientos dirigidos al uso eficiente y ahorro del agua.</t>
  </si>
  <si>
    <t>Decreto 1090  de 2018
"Por el cual se adiciona el Decreto 1076 de 2015, Decreto Único Reglamentario del Sector Ambiente y Desarrollo Sostenible, en lo relacionado con el Programa para el Uso Eficiente y Ahorro de Agua y se dictan otras disposiciones"</t>
  </si>
  <si>
    <t>https://www.funcionpublica.gov.co/eva/gestornormativo/norma.php?i=87181</t>
  </si>
  <si>
    <t>MINISTERIO DE TRANSPORTE-AGENDA NACIONAL DE SEGURIDAD VIAL</t>
  </si>
  <si>
    <t>Dispositivos de seguridad vehiculos nuevos</t>
  </si>
  <si>
    <t>Resolución 567 de 2018
"Por la cual se definen los contenidos que, en cuanto a seguridad vial, dispositivos y comportamiento, deba contener la información al público para los vehículos nuevos que se vendan en el país, lo que deban llevar los manuales de propietario y se dictan otras disposiciones para el suministro de información adecuada al consumidor de los mismos" y se dictan otras disposiciones"</t>
  </si>
  <si>
    <t>http://ansv.gov.co/public/uploads/Resolucion567_2018073110035300pdf.pdf</t>
  </si>
  <si>
    <t>Informativa</t>
  </si>
  <si>
    <t>Se tendra en cuenta para la información requerida del PESV y la compra de vehiculos nuevos</t>
  </si>
  <si>
    <t>Adoptar la guia general de elaboracion y presentacion de estudios ambientales</t>
  </si>
  <si>
    <t>Resolución 1402 de 2018
por la cual se adopta la Metologia general para la elaboración de estudios ambientales</t>
  </si>
  <si>
    <t>http://www.andi.com.co/Uploads/RES%201402%20DE%202018.pdf</t>
  </si>
  <si>
    <t>Cumplimiento de proveedores</t>
  </si>
  <si>
    <t>Entregar los residuos de envases y empaques separados en los puntos de recoleccion establecidos por los roductores
Realizar una correcta separacion en la fuente de los residuos de envases y empaques
Entregar los residuos de envases y empaques en los puntos de recoleccion o a travews de los mecanismos equivalentes establecidos por los productores</t>
  </si>
  <si>
    <t>Resolución 1407 de 2018
Por la cual se reglamenta la gestion ambiental de los residuos de envases y empaques de papel, carton, plastico, metal y se toman otras determinaciones</t>
  </si>
  <si>
    <t>http://www.andi.com.co/Uploads/RES%201407%20DE%202018.pdf</t>
  </si>
  <si>
    <t>Plna de gestión ambiental</t>
  </si>
  <si>
    <t>El empleador podrá presentar la información en la variación del número de empleados en los siguientes períodos: julio y enero o marzo y septiembre, así:
1. El empleador que remita la información en los meses de julio y enero, deberá hacerlo adjuntando el reporte de la planta de trabajadores de la siguiente manera:
1.1. Dentro de los diez (10) primeros días hábiles del mes de julio, reportará la planta de trabajadores de enero a junio del año en curso.
1.2. Dentro de los diez (10) primeros días hábiles del mes de enero reportará la planta de trabajadores de julio a diciembre del año inmediatamente anterior.
2. El empleador que remita la información en los meses de marzo y septiembre, deberá hacerlo adjuntado el reporte de la planta de trabajadores de la siguiente manera:
2.1. Dentro de los diez (10) primeros días hábiles del mes de marzo reportará la planta de trabajadores de septiembre a diciembre del año inmediatamente anterior y de enero a febrero del año en curso.
2.2. Dentro de los diez (10) primeros días hábiles del mes de septiembre reportará la planta de trabajadores de marzo a agosto del mismo año.</t>
  </si>
  <si>
    <t>Decreto 1334 de 2018
Por el cual se modifica el artículo 2.2.6.3.11. del Decreto 1072 de 2015, Decreto Único Reglamentario del Sector Trabajo, sobre regulación de la cuota de aprendices</t>
  </si>
  <si>
    <t>http://es.presidencia.gov.co/normativa/normativa/DECRETO%201334%20DEL%2027%20DE%20JULIO%20DE%202018.pdf</t>
  </si>
  <si>
    <t>Contratación aprendices</t>
  </si>
  <si>
    <t>Ámbito de aplicación. El presente decreto aplica en todo el territorio nacional a todas las personas naturales y jurídicas, públicas o privadas en todas las actividades económicas en las que se desarrollen la extracción, producción, importación, almacenamiento, transporte, distribución, comercialización y los diferentes usos de productos químicos que tengan al menos una de las características de peligro de acuerdo con los criterios del SGA, ya sean sustancias químicas puras, soluciones diluidas o mezclas de estas.
PAR. 1º—El SGA se implementará dentro de los plazos que establecerán los ministerios del Trabajo, Agricultura y Desarrollo Rural, Transporte y Salud y Protección Social de acuerdo con las competencias establecidas en los artículos 18 a 21 para: 1) los productos químicos utilizados en lugares de trabajo, 2) los plaguicidas químicos de uso agrícola (PQUA), 3) los productos químicos en la etapa de transporte y 4) los productos químicos dirigidos al consumidor.
PAR. 2º—Se exceptúan de la aplicación del Sistema Globalmente Armonizado de Clasificación y Etiquetado de Productos Químicos los productos farmacéuticos, los aditivos alimentarios, los cosméticos y los residuos de plaguicidas en los alimentos.
También quedan exentos de la aplicación de este decreto los residuos peligrosos, los cuales se identificarán, clasificarán y etiquetarán de acuerdo con la normativa vigente sobre la materia.</t>
  </si>
  <si>
    <t>Decreto 1496
“Por el cual se adopta el Sistema Globalmente Armonizado de Clasificación y Etiquetado de Productos Químicos y se dictan otras disposiciones en materia de seguridad química”.</t>
  </si>
  <si>
    <t>http://es.presidencia.gov.co/normativa/normativa/DECRETO%201496%20DEL%2006%20DE%20AGOSTO%20DE%202018.pdf</t>
  </si>
  <si>
    <t>Etiquetado de productos quimicos</t>
  </si>
  <si>
    <t xml:space="preserve">MINISTERIO DE SALUD Y PROTECCION SOCIAL </t>
  </si>
  <si>
    <t xml:space="preserve">Modificar los anexos técnicos 2 , 3 y 5 contentivos de las especificaciones y estructura de los archivos de la Planilla Integrada de Liquidación de Aportes (PILA) que forman parte de la Resolución 2388 de 2016 modificados por la Resolución 5858 de 2016 , 980 , 1608 y 3016 de 2017 </t>
  </si>
  <si>
    <t>Resolución 3559 de 2018
“Por la cual se modifican los anexos técnicos 2, 3 y 5 de la Resolución 2388 de 2016 modificada por las resoluciones 5858 de 2016, 980, 1608 y 3016 de 2017”.</t>
  </si>
  <si>
    <t>https://actualicese.com/normatividad/2018/08/28/resolucion-3559-de-28-08-2018/</t>
  </si>
  <si>
    <t>Contabilidad.
GESTION HUMANA</t>
  </si>
  <si>
    <t>MINISTERIO DE DEFENSA</t>
  </si>
  <si>
    <t>Prohibicion de poseer, tener, entregar, distribuir o comercializar drogas o sustancias prohibidas</t>
  </si>
  <si>
    <t>Decreto 1844 de 2018
Por medio del cual se adiciona el capítulo 9 del título 8 de la parte 2 del libro 2 del Decreto 1070 de 2015, "Decreto Único Reglamentario del Sector Administrativo de Defensa", para reglamentar parcialmente el Código Nacional de Policía y Convivencia, en lo referente a la prohibición de poseer, tener, entregar, distribuir o comercializar drogas o sustancias prohibidas.</t>
  </si>
  <si>
    <t>http://es.presidencia.gov.co/normativa/normativa/DECRETO%201844%20DEL%2001%20DE%20OCTUBRE%20DE%202018.pdf</t>
  </si>
  <si>
    <t>ARTÍCULO  2.1.2.1. Creación del Sistema de Afiliación Transaccional. Créase el Sistema de Afiliación Transaccional como un conjunto de procesos, procedimientos e instrumentos de orden técnico y administrativo, que dispondrá el Ministerio de Salud y Protección Social para registrar y consultar, en tiempo real, los datos de información básica y complementaria de los afiliados, la afiliación y sus novedades en los Sistemas Generales de Seguridad Social en Salud y en Riesgos Laborales.</t>
  </si>
  <si>
    <t>Decreto 2058 de 2018
Por el cual se modifica el Título 2 de la Parte 1 del Libro 2 y el artículo 2.1.5.1 del Decreto 780 de 2016, Único Reglamentario del Sector Salud y Protección Social</t>
  </si>
  <si>
    <t>https://www.funcionpublica.gov.co/eva/gestornormativo/norma.php?i=89279</t>
  </si>
  <si>
    <t xml:space="preserve">MINISTERIO DE SALUD Y PROTECCiÓN SOCIAL </t>
  </si>
  <si>
    <t>Artículo 2. Ámbito de aplicación. Las disposiciones contenidas en la presente resolución serán de obligatorio cumplimiento para los integrantes del Sistema General de Seguridad Social en Salud - SGSSS, en el ámbito de sus competencias y obligaciones</t>
  </si>
  <si>
    <t xml:space="preserve">Resolución 089
Por la cual se adopta la Política Integral para la Prevención y Atención del Consumo
de Sustancias Psicoactivas  </t>
  </si>
  <si>
    <t>https://www.minsalud.gov.co/sites/rid/Lists/BibliotecaDigital/RIDE/DE/DIJ/resolucion-089-de-2019.pdf</t>
  </si>
  <si>
    <t>TODO</t>
  </si>
  <si>
    <t>Politica de No alcohol…</t>
  </si>
  <si>
    <t>DIAN</t>
  </si>
  <si>
    <t>Artículo 1º. Sujetos obligados. A partir de la vigencia de la presente resolución y sin perjuicio del termino indicado en el artículo 684-2 del Estatuto Tributario, estarán obligados a expedir factura electrónica los siguientes sujetos:
a) Las personas naturales, jurídicas y demás sujetos que al 6 de febrero de 2018 ostentaban la calidad de grandes contribuyentes seleccionados por la Unidad Administrativa Especial Dirección de Impuestos y Aduanas Nacionales -DIAN, los cuales corresponden a los sujetos indicados en la Resolución 010 de febrero de 2018, proferida por la citada entidad.
b) Las personas naturales, jurídicas y demás sujetos que a la fecha de publicación de la presente resolución y durante los seis (6) años anteriores a la citada fecha,hayan solicitado rangos de numeración para la factura electrónica de que trata el Decreto 1929 del 29 de mayo de 2007, compilado en el Decreto 1625 del 11 de octubre de 2016 Único Reglamentario en Materia Tributaria los cuales
corresponden a los sujetos indicados en la Resolución 072 de diciembre de 2017, proferida por la citada entidad.</t>
  </si>
  <si>
    <t>Resolución 002
Por la cual se establecen los sujetos obligados a facturar electrónicamente y los requisitos que aplican cuando se presenten impedimentos, inconvenientes tecnológicos y/ de tipo comercial al momento de expedir la factura.</t>
  </si>
  <si>
    <t>https://actualicese.com/normatividad/2019/01/03/resolucion-000002-de-03-01-2019/</t>
  </si>
  <si>
    <t>Se realizan ajustes en el sistema ZEUZ</t>
  </si>
  <si>
    <t>Gestión contable y financiera</t>
  </si>
  <si>
    <t xml:space="preserve"> Deroga la resolucion 1111 de 2017.
- El campo de aplicacion sigue siendo el mismo (todas las empresas en Colombia afiliadas al SGRL)
- excluye a los trabajadores independientes y las trabajadores de servicio domesticos.
- Las evaluaciones medicas se podran hacer de forma extramural o por telemedicina.
- Los tecnicos podran diseñar e implemantar el SG SST de empresas de menos de 10 trabajadores y riesgo I, II, III.
- Las personas que solo cuentan con el curso virtual de 50 horas, solo podran administrar el SG SST de empresas de I, II, III de menos de 10 trabajadores.
- Se crean los estandares minimos para empresas de produccion agropecuarias
- Los tecnologos podran diseñar e implementar el SG SST de las empresas entre 11 y 50 trabajadores de riesgo I, II y III.
- En la evaluacion de proveedores y contratista se debe incluir el cumplimiento de estandares minimos.
- La acreditacion en SST sigue siendo un reconocimiento oficial por parte del Ministerio del trabajo.
- En los indicadores de prevalencia e incidencias la constante K, es de 100.000
- El plan de seguridad vial se articula con el SG SST.</t>
  </si>
  <si>
    <t>Resolucion 312
Por  la cual se definen los estándares mínimos del Sistema de Gestión de Seguridad y Salud en el trabajo para empleadores y contratantes.</t>
  </si>
  <si>
    <t>https://actualicese.com/actualidad/2019/02/25/mipymes-y-sector-agropecuario-tendran-nuevos-estandares-minimos-de-seguridad-y-salud-en-el-trabajo/</t>
  </si>
  <si>
    <t>En los indicadores de prevalencia e incidencias la constante K, es de 100.000, SE MODIFICA EL INDICADOR
- El plan de seguridad vial se articula con el SG SST, se articula en el SGSST
Las personas que solo cuentan con el curso virtual de 50 horas, solo podran administrar el SG SST de empresas de I, II, III de menos de 10 trabajadores, Se modifico el responsable</t>
  </si>
  <si>
    <t>Artículo 2. Sujetos que deben expedir factura electrónica de venta con validación
previa a su expedición. Los sujetos que deben expedir factura electrónica de venta,
en lo sucesivo facturadores electrónicos, son los siguientes:
1. Los responsables del Impuesto sobre la Ventas –IVA.
2. Los responsables del Impuesto Nacional al Consumo.
3. Todas las personas o entidades que tengan la calidad de comerciantes, ejerzan
profesiones liberales o presten servicios inherentes a estas, o enajenen bienes
producto de la actividad agrícola o ganadera, independientemente de su calidad de
contribuyentes o no contribuyentes de los impuestos administrados por la Unidad
Administrativa Especial Dirección de Impuestos y Aduanas Nacionales –DIAN; con
excepción de los sujetos no obligados a expedir factura o documento equivalente.
4. Los sujetos que opten de manera voluntaria por expedir factura electrónica.
5. Los contribuyentes inscritos en el impuesto unificado bajo el régimen simple de
tributación – SIMPLE.</t>
  </si>
  <si>
    <t>Resolucion 020
Continuación de la Resolución “Por la cual se señalan los sujetos obligados a expedir factura electrónica de venta con validación previa a su expedición y se establece el calendario para su implementación”</t>
  </si>
  <si>
    <t>https://www.dian.gov.co/normatividad/Normatividad/Resoluci%C3%B3n%20000020%20de%2026-03-2019.pdf</t>
  </si>
  <si>
    <t>Facturacion electronica</t>
  </si>
  <si>
    <t>Todos
Reglamentar la instalación y uso de cintas retrorreflectivas de carácter obligatorio o voluntario, para la circulación de vehículos que transiten por las vías públicas o privadas que están abiertas al público, o en las vías privadas, que internamente circulen vehículos.
Plazo máximo 4 de septiembre de 2019
Vehículos automotores tanto de servicio público como particular, destinados al transporte terrestre de carga, conforme a las definiciones establecidas en la Resolución 5443 de 2009.
Vehículos remolques y semirremolques destinados al Transporte de  carga, con un peso bruto vehicular superior a 0,75 toneladas.
Maquinaría agrícola, industrial y de construcción autopropulsada que transite por las vías públicas o privadas que están abiertas al público, o en las vías privadas, donde internamente circulen vehículos.
Plazo máximo 4 de enero 2020
Vehículos automotores tanto de servicio público como particular, destinados al transporte de pasajeros, con capacidad mayor a 9 pasajeros incluido el conductor que transiten por las vías suburbanas y rurales de los municipios y por las vías nacionales o en las vías privadas que internamente circulen vehículos.
Plazo máximo 4 de mayo 2020
Vehículos automotores destinados al transporte mixto, con capacidad mayor a 9 pasajeros incluido el conductor, que transiten por las vías públicas o privadas que están abiertas al público, o en las vías privadas, donde internamente circulen vehículos.</t>
  </si>
  <si>
    <t>Resolucion 1572
por la cual se reglamenta la instalación y uso de cintas retrorreflectivas y se dictan otras disposiciones.</t>
  </si>
  <si>
    <t>http://legal.legis.com.co/document/Index?obra=legcol&amp;document=legcol_f68f3a7ef11e4db69bca6487f633e9a1</t>
  </si>
  <si>
    <t>TODA</t>
  </si>
  <si>
    <r>
      <t xml:space="preserve">Art. 131 Ley 769 de 2002
Será sancionado con multa equivalente a cuatro (4) salarios mínimos legales diarios vigentes (SMLDV) el conductor de un vehículo no automotor o de tracción animal que incurra en cualquiera de las siguientes infracciones:
</t>
    </r>
    <r>
      <rPr>
        <i/>
        <sz val="9"/>
        <color theme="1"/>
        <rFont val="Arial"/>
        <family val="2"/>
      </rPr>
      <t xml:space="preserve"> “Transitar sin los dispositivos luminosos requeridos o sin los elementos determinados en el Código Nacional de Tránsito”.</t>
    </r>
  </si>
  <si>
    <t>Implementar de acuerdo con lo establecido</t>
  </si>
  <si>
    <t>Artículo 244. Ingreso Base de Cotización (IBC) de los independientes. Los trabajadores independientes con ingresos netos iguales o superiores a 1 salario mínimo legal mensual vigente que celebren contratos de prestación de servicios personales, cotizarán mes vencido al Sistema de Seguridad Social Integral, sobre una base mínima del 40% del valor mensualizado del contrato, sin incluir el valor del Impuesto al Valor Agregado (IVA).
Los independientes por cuenta propia y los trabajadores independientes con contratos diferentes a prestación de servicios personales con ingresos netos iguales o superiores a un (1) salario mínimo legal mensual vigente efectuarán su cotización mes vencido, sobre una base mínima de cotización del 40% del valor mensualizado de los ingresos, sin incluir el valor del Impuesto al Valor Agregado (IVA). En estos casos será procedente la imputación de costos y deducciones siempre que se cumplan los criterios determinados en el artículo 107 del Estatuto Tributario y sin exceder los valores incluidos en la declaración de renta de la respectiva vigencia.
ARTÍCULO 13. REQUERIMIENTO DE PERMISO DE VERTIMIENTO. Solo requiere permiso de vertimiento la descarga de aguas residuales a las aguas superficiales, a las aguas marinas o al suelo.</t>
  </si>
  <si>
    <t>Ley 1955 de 2019
por el cual se expide el Plan Nacional de Desarrollo 2018-2022. “Pacto por Colombia, Pacto por la Equidad”</t>
  </si>
  <si>
    <t>13 - 244</t>
  </si>
  <si>
    <t>Verificacion contratistas</t>
  </si>
  <si>
    <t>Logistica</t>
  </si>
  <si>
    <t xml:space="preserve">Artículo 2.2.1.13.1.1. Objeto. El presente Capítulo tiene por objeto reglamentar la clasificación de las micro, pequeñas, medianas y grandes empresas, teniendo en cuenta para ello el criterio de ventas brutas, asimilado al de ingresos por actividades ordinarias anuales, acorde con lo previsto en el artículo 2° de la Ley 590 de 2000, modificado por el43 de la Ley 1450 de 2011 . </t>
  </si>
  <si>
    <t xml:space="preserve">decreto 957
"por el cual se adiciona el capítulo 13 al Título 1 de la Parte 2 del Libro 2 del Decreto 1074 de 2015, Decreto Único del Sector Comercio, Industria y Turismo y se reglamenta el artículo 2° de la Ley 590 de 2000, modificado por el artículo 43 de la Ley 1450 de 2011".
</t>
  </si>
  <si>
    <t>https://dapre.presidencia.gov.co/normativa/normativa/DECRETO%20957%20DEL%2005%20DE%20JUNIO%20DE%202019.pdf</t>
  </si>
  <si>
    <t>Ajustar documentación referente al tema</t>
  </si>
  <si>
    <t>GESTION CONTABLE Y FINANCIERA
GESTION COMERCIAL</t>
  </si>
  <si>
    <t xml:space="preserve">En el que se del registro inicial de vehículo nuevo o importado de servicio
público y particular transporte terrestre automotor de carga, quien solicite el registro deberá pagar un valor correspondiente al quince por ciento (15%) del valor comercial del vehículo sin incluir ellVA, destinado ala financiación del programa modemización parque automotor de carga.
Cuando se trate del registro inicial de vehículos nuevos nacionales oimportados de servicio público y particular de transporte automotor que en reposición de un vehículo sometido al proceso de desintegración física total opor pérdida total odestrucción total opor hurto, se deberá cumplir con los requisitos que establezca el Ministerio de Transporte, en un tiempo no mayor ados (2) meses, contados apartir de la entrada en vigencia de la presente modificación, y no se deberá cancelar el valor del quince por ciento (15%) indicado en el inciso anterior. </t>
  </si>
  <si>
    <t>Decreto 1120
Por el cual se modifican unos artículos de la Sección 7 del  Capítulo 7 del Título 1 de la Parte 2 del Libro 2del Decreto 1079 de 2015 Único Reglamentario del Sector Transporte»</t>
  </si>
  <si>
    <t>https://dapre.presidencia.gov.co/normativa/normativa/DECRETO%201120%20DEL%2026%20DE%20JUNIO%20DE%202019.pdf</t>
  </si>
  <si>
    <t>ARTÍCULO 1o. OBJETO. La presente ley tiene por objeto preservar la vida, la salud y el ambiente de los trabajadores y todos los habitantes del territorio nacional frente a los riesgos que representa la exposición al asbesto para la salud pública, colectiva e individual en cualquiera de sus modalidades o presentaciones.
Ir al inicio
ARTÍCULO 2o. PROHIBICIÓN. A partir del primero (1) de enero de 2021 se prohíbe explotar, producir, comercializar, importar, distribuir o exportar cualquier variedad de asbesto y de los productos con él elaborados en el territorio nacional.</t>
  </si>
  <si>
    <t>Ley 1968
Por el cual se prohíbe el uso de asbesto en el territorio nacional y se establecen garantías de protección a la salud de los colombianos.</t>
  </si>
  <si>
    <t>https://www.minsalud.gov.co/Normatividad_Nuevo/Ley%201968%20de%202019.pdf</t>
  </si>
  <si>
    <t xml:space="preserve">En implementación </t>
  </si>
  <si>
    <t xml:space="preserve">En proceso de revisión y aplicación </t>
  </si>
  <si>
    <t>Mantenimiento</t>
  </si>
  <si>
    <t>Congreso de Colombia</t>
  </si>
  <si>
    <t>La presente ley tiene por objeto establecer medidas
tendientes a la reducción de emisiones contaminantes al aire provenientes de
fuentes móviles que circulen por el territorio nacional, haciendo énfasis en el
material particulado, con el fin de resguardar la vida, la salud y goce de
ambiente sano.</t>
  </si>
  <si>
    <t>Ley 1972 del 2019. Por medio de la cual se establece la protección de los derechos a la salud y al medio ambiente sano estableciendo medidas tendientes a la reducción de emisiones contaminantes de fuentes móviles y se dictan otras disposiciones.</t>
  </si>
  <si>
    <t>http://legal.legis.com.co/document/index?obra=legcol&amp;bookmark=bf11cd9bee0dc1b416eaabe1338573dc7dbnf9</t>
  </si>
  <si>
    <t>Sujetos a quiene aplica la estabilidad laboral reforzada por razones de salud
Aspectos a tener en cuenta por el inspector de trabajo para autorizar o negar la terminacion del vinculo laboral de un trabajador en situacion de discapacidad o en debilidad manifiesta por razon de salud</t>
  </si>
  <si>
    <t>Circular Interna 0049 de 2019
Criterios para autorizar la terminacion de la relacion laboral de trabajadores que se encuentren en condicion de discpacidad o de debilidad manifiesta por razones de salud.</t>
  </si>
  <si>
    <t>http://www.andi.com.co/Uploads/Ley-2019-N0001990_20190802.pdf</t>
  </si>
  <si>
    <t>Artículo 2°. Ámbito de aplicación. Las disposiciones que conforman la presente ley serán aplicables a todos los actores de la cadena de suministro de alimentos, relacionadas directa o indirectamente con el sector de alimentos, identificados como personas naturales o jurídicas, privadas o públicas, nacionales o extranjeras con actividad en Colombia.
Artículo 8°. Medidas para prevenir la pérdida y el desperdicio de
alimentos destinados al consumo humano. Las personas naturales o jurídicas privadas, públicas, nacionales o extranjeras, que se dediquen a la producción agropecuaria, industrial, y comercialización de alimentos
aptos para el consumo humano, bien sea al por mayor o al detal, alimentos frescos y/o procesados, estarán obligadas a no destruir, desnaturalizar o afectar la aptitud para el consumo humano de los alimentos que se encuentren en sus inventarios o bajo su administración. Para ello deberán:</t>
  </si>
  <si>
    <t>Ley 1990
por medio de la cual se crea la política para prevenir la pérdida y el desperdicio de alimentos  y se dictan otras disposiciones.</t>
  </si>
  <si>
    <t>https://www.dian.gov.co/normatividad/Normatividad/Resoluci%C3%B3n%20000064%20de%2001-10-2019.pdf</t>
  </si>
  <si>
    <t>Sanciones. El incumplimiento de las medidas en contra de la pérdida y desperdicio de alimentos será objeto de multas y sanciones administrativas por parte de la Dirección de Impuestos y Aduanas Nacionales (DIAN) de conformidad con la reglamentación del Estatuto Tributario y en lo no previsto por este, el procedimiento administrativo sancionatorio de la Ley 1437 de 2011 o la ley que la sustituya o modifique.</t>
  </si>
  <si>
    <t>Adoptar medidas preventivas para prevenir perdida de despedicio de alimentos</t>
  </si>
  <si>
    <t>Ampliacion plazos de facturacion electronica</t>
  </si>
  <si>
    <t>resolución  64 del 01 de octubre de 2019 
por el cual se modifican el calendario de implementación de facturacion electrónica según el código de actividad económica reportado en el Rut, la fecha de inicio de registro y habilitación es el 03 de febrero de 2020</t>
  </si>
  <si>
    <t>http://www.mincit.gov.co/getattachment/7e05bcde-66df-49a2-b6d2-a160f585cf54/Resolucion-2225-del-05-de-diciembre-de-2019-por-la.aspx</t>
  </si>
  <si>
    <t>Gestión administrativa</t>
  </si>
  <si>
    <t>Ministerio de Comercio y DANE</t>
  </si>
  <si>
    <t>El presente anexo tecnico de correspondencia aplica para clasificar por tamaño a todas las empresas del pais de acuerdo con la actividad economica que desarrollen</t>
  </si>
  <si>
    <t>Resolucion 2225
por la cual se establece el anexo técnico de correspondencia de los sectores manufactura, comercio y servicios con la clasificación de las actividades económicas - CIIU Revisión 4. A.C., para la definición del tamaño empresarial.</t>
  </si>
  <si>
    <t>https://www.analdex.org/wp-content/uploads/2019/12/DECRETO-No.-2106-DE-2019.pdf</t>
  </si>
  <si>
    <t xml:space="preserve">Artículo 110. Diseño, implementación y verificación del plan estratégico de seguridad vial. El artículo 12 la 1503 de 2011 quedará así:
"Artículo 12. Diseño, implementación y verificación del Plan Estratégico de Seguridad Vial. Toda entidad, organización o empresa del sector público o privado, que cuente con una flota vehículos automotores o no automotores superior a diez (10) unidades, o que contrate o administre personal conductores, deberá diseñar e implementar un Plan EStrategico de Seguridad Vial en función de su misionalidad y tamaño, de acuerdo con la metodologia expedida por Ministerio Transporte y articularlo con su Sistema Gestión de seguridad y Salud en Trabajo - SGSST
En ningún caso el Plan Estrategico de Seguridad Vial requerira aval para su implementación.
</t>
  </si>
  <si>
    <t xml:space="preserve">Decreto 2106
"Por el cual se dictan normas para simplificar, suprimir y reformar trámites, procesos y procedimientos innecesarios existentes en la administración pública" </t>
  </si>
  <si>
    <t xml:space="preserve">Artículo 24. Validación de pagos de aportes de contratistas. Se adiciona un parágrafo al artículo 50 de la Ley 789 de 2002, así:
"Parágrafo 4°. Para efectos de verificar el cumplimiento de lo señalado en el presente artículo, las entidades verificarán mediante la herramienta tecnológica que ponga a disposición el Ministerio de Salud y Protección Social, el pago de los aportes al Sistema General de Seguridad Social. En consecuencia, no habrá lugar a exigir a los contratistas de prestación servicios suscritos con personas naturales la presentación de la planilla en
físico". </t>
  </si>
  <si>
    <t>http://www.alcaldiabogota.gov.co/sisjur/normas/Norma1.jsp?i=9019</t>
  </si>
  <si>
    <t>Verificacion de planillas de SS en linea</t>
  </si>
  <si>
    <t>por la cual empezará a regir en el 2021 el código de colores blanco, negro y verde para la separación de residuos en la fuente con el objetivo de fomentar la cultura ciudadana en materia de separación de residuos en el país.</t>
  </si>
  <si>
    <t>Resolución 2184 de 2019,</t>
  </si>
  <si>
    <t>https://dapre.presidencia.gov.co/normativa/normativa/DECRETO%202361%20%20DEL%2026%20DICIEMBRE%20DE%202019.pdf</t>
  </si>
  <si>
    <t xml:space="preserve">Auxilio de transporte para 2020. Fijar a partir del primero (1°) de enero de dos mil veinte (2020), el auxilio de transporte a que tienen derecho los servidores públicos y los trabajadores particulares que devenguen hasta dos (2) veces el Salario Mínimo Legal Mensual Vigente, en la suma de CIENTO DOS MIL OCHOCIENTOS CINCUENTA Y CUATRO PESOS ($102.854.00) mensuales, que se pagará por los empleadores en todos los lugares del país, donde se preste el servicio público de transporte. </t>
  </si>
  <si>
    <t>Decreto 2361
Por el cual se fija el auxilio de transporte</t>
  </si>
  <si>
    <t>https://dapre.presidencia.gov.co/normativa/normativa/DECRETO%202360%20%20DEL%2026%20DICIEMBRE%20DE%202019.pdf</t>
  </si>
  <si>
    <t xml:space="preserve">Art. 1 </t>
  </si>
  <si>
    <t>Ajuste nomina</t>
  </si>
  <si>
    <t xml:space="preserve">Salario Mínímo Legal Mensual vigente para año 2020. Fijar a partir primero (1°) de enero de 2020 como Salario Mínimo Legal Mensual, la suma OCHOCIENTOS y SI MIL OCHOCIENTOS TRES pesos
($877.803,00). </t>
  </si>
  <si>
    <t>Decreto 2360
Por el cual se fija el salario minimo</t>
  </si>
  <si>
    <t>https://dapre.presidencia.gov.co/normativa/normativa/LEY%202010%20DEL%2027%20DE%20DICIEMBRE%20DE%202019.pdf</t>
  </si>
  <si>
    <t>Artículo 31°. Modifíquese el artículo 55 del Estatuto Tributario, el cual quedará así: 
Artículo 55. APORTES OBLIGATORIOS Al SISTEMA GENERAL DE PENSIONES. Los aportes obligatorios que efectúen los trabajadores, empleadores y afiliados al Sistema General de Seguridad Social en Pensiones no harán parte de la base para aplicar la retención en la fuente por rentas de trabajo y serán considerados como un ingreso no constitutivo de renta ni de ganancia ocasional. Los aportes a cargo del empleador serán deducibles de su renta. Las cotizaciones voluntarias al régimen de ahorro individual con solidaridad son un ingreso no constitutivo de renta ni de ganancia ocasional para el aportante, en un porcentaje que no exceda el veinticinco por ciento (25%) del ingreso laboral o tributario anual, limitado a 2.500 UVT. Los retiros, parciales o totales, de las cotizaciones voluntarias, que hayan efectuado los afiliados al régimen de ahorro individual con solidaridad para fines distintos a la obtención de una mayor pensión o un retiro anticipado, constituyen renta líquida gravable para el aportante y la respectiva sociedad administradora efectuará la retención en la fuente a la tarifa del 35% al momento del retiro. 
PARÁGRAFO. Los retiros, parciales o totales, de las cotizaciones voluntarias, que hayan efectuado los afiliados al régimen de ahorro individual con solidaridad, para fines distintos a la obtención de una mayor pensión o un retiro anticipado, constituirán renta gravada en el año en que sean retirados. La respectiva sociedad administradora efectuará la retención en la fuente a la tarifa del 35% al momento del retiro.</t>
  </si>
  <si>
    <t>Ley 2010
"Por medio de la cual se adoptan normas para la promoción del crecimiento económico, el empleo, la inversión, el fortalecimiento de las finanzas públicas y la progresividad, equidad y eficiencia del sistema tributario, de acuerdo con los objetivos que sobre la materia impulsaron la ley 1943 de 2018 y se dictan otras disposiciones"</t>
  </si>
  <si>
    <t>https://dapre.presidencia.gov.co/normativa/normativa/DECRETO%20117%20DEL%2028%20DE%20ENERO%20DE%202020.pdf</t>
  </si>
  <si>
    <t>Periodicidad de la Evaluación. La evaluación de los factores de riesgo psicosocial debe realizarse de forma periódica, de acuerdo al nivel de riesgo de las empresas.
Las empresas en las cuales se ha identificado un nivel de factores psicosociales nocivos evaluados como de alto riesgo o que están causando efectos negativos en la salud, en el bienestar o en el trabajo, deben realizar la evaluación de forma anual, enmarcado dentro del sistema de vigilancia epidemiológica de factores de riesgo psicosociales.
Parágrafo: Las empresas en las cuales se ha identificado un nivel de riesgo medio o bajo, deben realizar acciones preventivas y correctivas, y una vez implementadas, realizar la evaluación correspondiente como mínimo cada dos años, para hacer seguimiento a los factores de riesgo y contar con información actualizada.</t>
  </si>
  <si>
    <t>Resolucion 2404 de 2019
Por la cual se adopta la Batería de Instrumentos para la Evaluación de Factores de Riesgo Psicosocial, la Guía Técnica General para la Promoción, Prevención e Intervención de los Factores Psicosociales y sus Efectos en la Población Trabajadora y sus Protocolos Específicos y se dictan otras disposiciones</t>
  </si>
  <si>
    <t>El incumplimiento a lo establecido en la presente Resolución será sancionado de conformidad con lo dispuesto en el artículo 91 del Decreto 1295 de 1994, modificado parcialmente por el artículo 115 del Decreto 2150 de 1995 y el artículo 13 de la Ley 1562 de 2012, en armonía con el Capítulo 11 del Título 4 de la Parte 2 del Libro 2 del Decreto 1072 de 2015. La investigación administrativa y la sanción serán de competencia de las Direcciones Territoriales del Ministerio del Trabajo en los términos del mencionado artículo 91 del Decreto 1295 de 1994, sin perjuicio del poder preferente de que trata el artículo 32 de la Ley 1562 de 2012.</t>
  </si>
  <si>
    <t>Informe diagnostico psicosocial</t>
  </si>
  <si>
    <r>
      <t>Artículo 193. Piso de protección social para personas con ingresos inferiores a un salario mínimo. Las personas que tengan relación contractual laboral o por prestación de servicios, por tiempo parcial y que en virtud de ello perciban un ingreso mensual inferior a un (1) Salario Mínimo Mensual Legal Vigente (SMLMV) deberán vincularse al Piso de Protección Social que estará integrado por: i) el Régimen Subsidiado del Sistema General de Seguridad en Salud, ii) el Servicio Social Complementario de Beneficios Económicos Periódicos (BEPS) como mecanismo de protección en la vejez y iii) el Seguro Inclusivo que amparará al trabajador de los riesgos derivados de la actividad laboral y de las enfermedades cubiertas por BEPS.
En estos eventos el aporte</t>
    </r>
    <r>
      <rPr>
        <b/>
        <sz val="10"/>
        <rFont val="Gisha"/>
        <family val="2"/>
      </rPr>
      <t xml:space="preserve"> al programa de los Beneficios Económicos Periódicos (BEPS) deberá ser asumido enteramente por el empleador o el contratante y corresponderá al 15% del ingreso mensual del trabajador o contratista</t>
    </r>
    <r>
      <rPr>
        <sz val="10"/>
        <rFont val="Gisha"/>
        <family val="2"/>
      </rPr>
      <t>. De este monto se destinará el 1% para financiar el Fondo de Riesgos Laborales, con el fin de atender el pago de la prima del Seguro Inclusivo</t>
    </r>
  </si>
  <si>
    <t>http://www.secretariasenado.gov.co/senado/basedoc/ley_1801_2016.html</t>
  </si>
  <si>
    <t>Certificado de residencia en las áreas de influencia de los proyectos de  exploración y explotación petrolera y minera</t>
  </si>
  <si>
    <t>Decreto 1158 de 2019
Por el cual se adiciona el Capítulo 3 al Título 2 de la Parte 3 del Libro 2 del Decreto 1066 de 2015, Único Reglamentario del Sector Administrativo del Interior, sobre los criterios para la expedición del certificado de residencia en las áreas de influencia de los proyectos de exploración y explotación petrolera y minera, y se dictan otras disposiciones</t>
  </si>
  <si>
    <t>Capactidares que requieren autorizacion, Carne y productos consumibles</t>
  </si>
  <si>
    <t>Circular 4150-10264-19
Capacitadores de manipuladores de alimentos</t>
  </si>
  <si>
    <t>Por la cual se definen los lineamientos generales para la opercion de Riesgos Laborlaes en el sistema de afiliacion transaccional y se adopta el formulario de afiliacion y traslado del empleador al sistema general de riesgos laborales</t>
  </si>
  <si>
    <t>Resolucion 2389</t>
  </si>
  <si>
    <t>““Por la cual se adopta el manual de imagen corporativa de la
Superintendencia de Transporte y se dictan otras disposiciones”,</t>
  </si>
  <si>
    <t>Resolucion 1511</t>
  </si>
  <si>
    <t>Por el cual se adiciona la Sección 3 al Capítulo 8 del Título 6 de la Parte 2 del
Libro 2 del Decreto 1072 de 2015, Decreto Único Reglamentario del Sector
Trabajo, en lo relacionado con la creación de un Permiso Especial de
Permanencia para el Fomento de la Formalización - PEPFF</t>
  </si>
  <si>
    <t>Decreto 117 del 2020</t>
  </si>
  <si>
    <t xml:space="preserve">Requsiitos de contratacion mano de obra </t>
  </si>
  <si>
    <t>Deroga la Resolucion 1231 de 2016 guia para la evaluacion de los planes estrategicos de seguridad vial</t>
  </si>
  <si>
    <t>Resolucion 20203040007495 de 2020 Derogar la Resolucion 1231 de 2016, puesto que los planes estrategicos de segurdiad vial ya no requieren aval para su implemetnacion, se establece que el documento guia para la evaluacion de los planes de seguridad vial quedara sin efectos juridicos a partir del 02 de julio de 2020.</t>
  </si>
  <si>
    <t>http://www.secretariasenado.gov.co/index.php/vigencia-expresa-y-sentencias-de-constitucionalidad</t>
  </si>
  <si>
    <t xml:space="preserve">CONGRESO DE COLOMBIA </t>
  </si>
  <si>
    <t xml:space="preserve">Prohibicion de comercializacion </t>
  </si>
  <si>
    <t>Ley 2041 de 2020</t>
  </si>
  <si>
    <t>Art. 9</t>
  </si>
  <si>
    <t>Consolidacion y difusion de los planes estrategicos de seguridad vial</t>
  </si>
  <si>
    <t>Ley 2050 de 2020 La verificación de la implementación del Plan Estratégico de Seguridad Vial corresponderá a la Superintendencia de Transporte, los Organismos de Tránsito o el Ministerio de Trabajo, quienes podrán, cada una en el marco de sus competencias, supervisar la ' implementación de los Planes Estratégicos de Seguridad Vial - PESV. Las condiciones para efectuar la verificación serán establecidas en la Metodología que expida el Ministerio de Transporte en cumplimiento de lo establecido en el artículo 110 del Decreto -Ley 2106 de 2019 o la norma que la modifique, sustituya o derogue.
La Agencia Nacional de Seguridad Vial adelantará las acciones tendientes a diseñar e implementar una herramienta informática mediante la cual la Superintendencia de Transporte, los organismos de tránsito de carácter departamental, municipal o distrital y el Ministerio de Trabajo, le reporten a la ANSV, información producto de la verificación que cada una efectúe en el marco de sus competencias, de acuerdo con las condiciones establecidas en la metodología de diseño, implementación y verificación de los Planes Estratégicos de Seguridad Vial. 
Parágrafo 1. El reporte de la información por parte de las autoridades mencionadas tendrá como propósito servir de insumo en el diseño de la política pública de seguridad vial. 
Parágrafo 2. La Agencia Nacional de Seguridad Vial, diseñará e implementará la herramienta informática en un plazo de doce (12) meses, contados a partir de la expedición de la metodología de diseño, verificación e implementación de los Planes Estratégicos de Seguridad Vial por parte del Ministerio de Transporte. En todo caso, deberá mantenerse la articulación con el Sistema de Gestión en Seguridad y Salud en el Trabajo SGSST.</t>
  </si>
  <si>
    <t>Art 1 y 3.</t>
  </si>
  <si>
    <t>Ministerio del trabajo</t>
  </si>
  <si>
    <t>Piso de proteccion social</t>
  </si>
  <si>
    <t>Decreto 1174 de 2020Artículo 2.2.13.14.1.1. Objeto. El presente capítulo tiene como objeto reglamentar el acceso y operación del Piso de Protección Social para aquellas personas que mensualmente perciban ingresos inferiores a un Salario Mínimo Legal Mensual Vigente como consecuencia de su dedicación parcial a un trabajo u oficio o actividad económica.
Artículo 2.2.13.14.1.3. Ámbito de aplicación. Serán vinculados al Piso de Protección Social 1. Vinculados obligatorios: 1.1 Las personas que tengan uno o varios vínculos laborales por tiempo parcial y que en virtud de ello reciban un ingreso total mensual inferior a un (1) Salario Mínimo Legal Mensual Vigente. 1.2 Las personas que celebren uno o varios contratos por prestación de servicios y que reciban una contraprestación total mensual inferior a un (1) Salario Mínimo Legal Mensual Vigente después de descontar expensas y costos cuando a ello haya lugar de conformidad con lo establecido en el artículo 107 del Estatuto Tributario. 1.3 Las personas que cuenten con uno o varios vínculos laborales, y simultáneamente, con uno o varios contratos por prestación de servicios, que reciban un ingreso total mensual inferior a un (1) Salario Mínimo Legal Mensual Vigente después de descontar expensas y costos cuando a ello haya lugar de conformidad con lo establecido en el artículo 107 del Estatuto Tributario.
Vinculados voluntarios: Las personas que no tengan una vinculación laboral o no hayan suscrito un contrato de prestación de servicios, incluidos los productores del sector agropecuario y no tengan capacidad de pago para cubrir el monto total de la cotización al Sistema Integral de Seguridad Social y cuyo ingreso total mensual sea inferior a un (1) Salario Mínimo Legal Mensual Vigente después de descontar expensas y costos cuando a ello haya lugar de conformidad con lo establecido en el artículo 107 del Estatuto Tributario.
Artículo 2.2.13.14.5.6. Entrada en operación del Piso de Protección Social. Las disposiciones contenidas en el presente capítulo referentes a la vinculación, registro y realización del aporte al Piso de Protección Social serán obligatorias a partir del primero (1°) de febrero de 2021."</t>
  </si>
  <si>
    <t>UGDRD</t>
  </si>
  <si>
    <t>Simulacro nacional</t>
  </si>
  <si>
    <t>Circular 68 y 70 de 2020 La fecha en la que se desarrollará el Simulacro Nacional de Respuesta a Emergencias, en el presente año es el jueves 22 de octubre a las 9:00 a.m.</t>
  </si>
  <si>
    <t xml:space="preserve">Actualizacion </t>
  </si>
  <si>
    <t>Circular 063 de 2020 Artículo 16 de la Resolución 4927 de 2016, para mantener vigente la certificación del curso de capacitación virtual las personas deberán realizar una actualización certificada de veinte (20) horas cada tres (3) años, cuyos temarios o módulos serán establecidos por la Dirección de Riesgos Laborales del Ministerio del Trabajo.
Que para los responsables de la ejecución del Sistema de Gestión de la Seguridad y Salud en el
Trabajo es obligatorio la realización del curso de capacitación virtual de cincuenta (50) horas y su
respectiva actualización años tres años de veinte (20) horas en Sistema de Gestión de Seguridad y Salud en el Trabajo conforme lo establece el articulo 2.2.4.6.35 del Decreto 1072 de 2015 y la Resolución 4927 de 2016.
Considerando el actual estado de emergencia sanitaria por causa del nuevo Coronavirus COVID-19 en todo el territorio nacional, las empresas deberán actualizar y ejecutar protocolos de bioseguridad; las acciones se deben ejecutar en el contexto del Sistema de Gestión de Seguridad y Salud en el Trabajo acorde con el numeral 5 del Art. 2.2.4.6.6 del Decreto 1072 de 2015.</t>
  </si>
  <si>
    <t xml:space="preserve">Comité SST </t>
  </si>
  <si>
    <t>Resolucion 2552 de 2020 Creacion del comité de Seguridad y Salud en el trabajo año 2020 - 2022.</t>
  </si>
  <si>
    <t>Ministra de transporte</t>
  </si>
  <si>
    <t>casco</t>
  </si>
  <si>
    <t>Resolucion 20203040023385 de 2020 Condiciones minimas que deben observarse en el uso de casco protector para conductores y aconpañantes de vehiculos tipo motocicletas, motociclos, mototriciclos, motocarros y cuatrimotos. Alineado a ntc 4533 de 2017. 2 meses de transicion.</t>
  </si>
  <si>
    <t>Salario Minimo</t>
  </si>
  <si>
    <t>Dereto 1785 de 2020 Fijó en $908.526 pesos mensuales a partir del 1 enero de 2021, lo que representa un aumento del 3.5 por ciento comparado con el año anterior. $1.014.980.</t>
  </si>
  <si>
    <t>Auxilio de transporte</t>
  </si>
  <si>
    <t>Decreto 1786 de 2020 Fijar a partir del primero (1°) de enero de dos mil veintiuno (2021), el auxilio de transporte a que tienen derecho los servidores públicos y los trabajadores particulares que devengan hasta dos (2) veces el Salario Mínimo Legal Mensual Vigente, en la suma de CIENTO SEIS MIL CUATROCIENTOS CINCUENTA Y CUATRO PESOS ($106.454.00)</t>
  </si>
  <si>
    <t>Ministerio de Salud y Protección Social</t>
  </si>
  <si>
    <t>Acciones de la ARL, Capacitar y dar asistencia técnica a las empresas afiliadas para la protección de trabajadores que deben atender publico en general.
Capacitar y asesorar a las empresa y trabajadores afiliados en las actividades preventivas establecidas en la presente circular y en las disposiciones generales definidas por las autoridades sanitarias.</t>
  </si>
  <si>
    <t xml:space="preserve">Circular 5
</t>
  </si>
  <si>
    <t>Dar aplicación a los protocolos, procedimientos y lineamientos definidos por el ministerio de salud y protección social, con relación a la preparación, respuesta y atención de casos por enfermedad por el COVID -19
Suministrar EPP según las recomendaciones especificas de conformidad con los lineamientos definidos por Minsalud, para prevención del contagio.</t>
  </si>
  <si>
    <t xml:space="preserve">Circular 17
</t>
  </si>
  <si>
    <t>file:///C:/Users/LIDER%20SSTQ/Downloads/RESOLUCION%20380%20-%2010%20DE%20MARZO%20DE%202020%20-%20MINSALUD.pdf</t>
  </si>
  <si>
    <t>Ministerio de Salud y Proteccion Social</t>
  </si>
  <si>
    <t>Por la cual se adoptan medidas preventivas sanitarias en el pais, por causa del coronavirus COVID-19 y se dictan otras disposiciones</t>
  </si>
  <si>
    <t>Resolucion 380 del 2020</t>
  </si>
  <si>
    <t>file:///C:/Users/LIDER%20SSTQ/Downloads/CIRCULAR%200018%20-%2010%20DE%20MARZO%20DE%202020%20-%20MINTRABAJO.pdf</t>
  </si>
  <si>
    <t>la violacion e inobservancia de las medidas sanitarias preventivas de que trata este acto administrativo , dara lugar a las sanciones penales y pecunarias previstas en los articulos 368 del codigo penal y 2,8,8,1,4,21 del Decreto 780 de 2016, respectivamente.</t>
  </si>
  <si>
    <t>programas de prevencion en salud publica</t>
  </si>
  <si>
    <t xml:space="preserve">Ministerio del Interior </t>
  </si>
  <si>
    <t>Acciones de contencion ante el COVID -19 y la prevencion de enfermedades asociadas al primer pico epidemiologico de enfermedades respiratorias</t>
  </si>
  <si>
    <t>Circular 018 del 2020</t>
  </si>
  <si>
    <t>la violacion e inobservancia de las medidas presente acto administrativo, dara lugar a las sanciones penales y pecuniariaas previstas en los articulos 368 del codigo penal y 2,8,8,1,4,21 del Decreto 780 de 2016, rsin perjuicio de la sdemas responsabilidades a que haya lugar.</t>
  </si>
  <si>
    <t>Por la cual se adeclara la emergenciasanitaria por causa del coronavirus COVID-19 y se adoptan medidas para hecer frente al virus</t>
  </si>
  <si>
    <t>Resolucion 385 del 2020</t>
  </si>
  <si>
    <t>http://www.regiones.gov.co/Inicio/assets/files/51.pdf</t>
  </si>
  <si>
    <t>Por el cual se declara un estado de emergencia economica, social y ecologica en todo el territorio nacional</t>
  </si>
  <si>
    <t>Decreto 417 del 2020</t>
  </si>
  <si>
    <t>medidas de proteccion al empleo con ocasión de la fase de contencion de COVID-19 y de la declaracion de emergencia sanitaria</t>
  </si>
  <si>
    <t>Circular 021 del 2020</t>
  </si>
  <si>
    <t>Por medio de la cual se aplica de oficio del ejercicio de poder preferente</t>
  </si>
  <si>
    <t>Resolucion 0803 de 2020</t>
  </si>
  <si>
    <t>Contratos laborales</t>
  </si>
  <si>
    <t>Fiscalizacion laboral rigurosa a las desiciones laborales de empleadores durante la mergencia sanitaria</t>
  </si>
  <si>
    <t>Circular 022 del 2020</t>
  </si>
  <si>
    <t>Por la cual se dictan medidas de orden laboral, dentro del estado de emergencia economica, social y ecologica</t>
  </si>
  <si>
    <t>Decreto 488 de 2020</t>
  </si>
  <si>
    <t>Contrato laboral -avisos de disfrute de vaciones - Mecanismo de proteccion al cesante</t>
  </si>
  <si>
    <t>Alcaldia Municipal de Yopal</t>
  </si>
  <si>
    <t>Por la cual se dictan medidas e instrucciones para garantizar el orden publico en el municipio de yopal en virtud de la medidad de aislamiento preventivo obligatorio ordenada por el presidente de la republica mediante decreto 457 del 22 de marzo de 2020 y se dictan otras disposiciones</t>
  </si>
  <si>
    <t>Decreto 067 de 2020</t>
  </si>
  <si>
    <t>la inobservancia de las medidas adoptadas en el presente decreto en atencion a la declaratoria de estado de emergencia economica, social y ecologica en todo el territorio nacional conlleva, ademas de las sanciones penales correspondientes, la imñposicion de comparendos de transito y las medidas correctivas establecidas en le numeral 2 articulo 35 de la ley 1801 de 2016</t>
  </si>
  <si>
    <t>permisos especiales para los trabajadores para transitar durante la cuarentena</t>
  </si>
  <si>
    <t>Prohibicion a los empleadores de coaccionar a los trabajadores a tomar licencias no remuneradas</t>
  </si>
  <si>
    <t>Circular 27 de 2020</t>
  </si>
  <si>
    <t>la inobservancia de las medidas adoptadas en el presente decreto en atencion a la declaratoria de estado de emergencia economica, social y ecologica en todo el territorio nacional conlleva, ademas de las sanciones penales correspondientes, la imñposicion de comparendos de transito y las medidas correctivas establecidas en le numeral 2 articulo 35 de la ley 1801 de 2017</t>
  </si>
  <si>
    <t>Contrato laboral - Mecanismo de proteccion al cesante</t>
  </si>
  <si>
    <t>Gobernacion de Casanare</t>
  </si>
  <si>
    <t>Por el cual se adoptan medidas transitorias para garantizar el orden publico en el departamento de Casanare, con ocasión de la declaratoria de la emergencia sanitaria efectuando mediante Decreto 109 de 2020</t>
  </si>
  <si>
    <t>Decreto 0123 de 2020</t>
  </si>
  <si>
    <t>todas las disposiciones contempladas en el presente decreto son de obligatorio cumplimiento para los habitantes y residentes del Departamento de Casanare. Su incumplimiento acarreara las sanciones previstas en la ley, según lo previsto en los articulos 222 y 223 de la ley 1801 de 2016 y el articulo 368 de la ley 599 de 2000</t>
  </si>
  <si>
    <t>Se adoptan medidas administrativas transitorias en el marco de la emergencia sanitaria declarada por el Gobierno Nacional por causa del COVID-19</t>
  </si>
  <si>
    <t>Resolucion 2020012926 de 2020</t>
  </si>
  <si>
    <t>Los elementos de Proteccion personal son responsabilidad de las empresas o contratantes, ate la presente emergencia por COVID-19, las administradoras de riesgos laborales apoyaran a los empleadores o contratatantes en el suministro de dichos elementos exclusivamente para los trabajadores con exposicion directa a COVID-19</t>
  </si>
  <si>
    <t>Circular 029 del 2020</t>
  </si>
  <si>
    <t>Planes Estrategicos de Segurida Vial, articulo 110 del Decreto - Ley  2106 de 2019</t>
  </si>
  <si>
    <t>Circular 20201340085301 del 2020</t>
  </si>
  <si>
    <t>Medidas preventivas y de mitigacion para contener la infeccion respiratoria aguda por coronavirus COVID-19</t>
  </si>
  <si>
    <t>Circular Externa 004 de 2020</t>
  </si>
  <si>
    <t>Alcaldia de Yopal</t>
  </si>
  <si>
    <t>por el cual se dictan medidas e instrucciones para garantizar eñl orden publico en el municipio de yopal, en virtud de la medida de aislamiento preventico obligatorio ordenada por el presidente de la republica mediante decreto 531 de 2020 y se dictan otras disposiciones</t>
  </si>
  <si>
    <t>Decreto 075 de 2020</t>
  </si>
  <si>
    <t>La  inobservancia de las medidas adoptadas e instrucciones dadas mediante el presente decreto, daran lugar a la sancion penal prevista en el articulo 368 del codigo penalo y alas multas previstas en el articulo 2,8,8,1,4,21 del decreto 780 de 2016, o la norma que sustituya, modifique o derogue</t>
  </si>
  <si>
    <t xml:space="preserve">SSTQ </t>
  </si>
  <si>
    <t>Medidas en materia de  los servicios publicos de acueducto, alcantarillado y aseo, en el marco del estado de emergencia economica, social y ecologica</t>
  </si>
  <si>
    <t>Decreto 580 de 2020</t>
  </si>
  <si>
    <t>1, 2, 4,</t>
  </si>
  <si>
    <t>Se implementan medidas para disminuir temporalmente la cotizacion al sistema general de pensiones, proteger a los pensionados bajo la modalidad de retiro programado y se dictan otras disposiciones en el marco del estado de emergencia economica, social y ecologica</t>
  </si>
  <si>
    <t>Decreto 558 de 2020</t>
  </si>
  <si>
    <t>Ministerio de tecnologia de la informacion y las comunicaciones</t>
  </si>
  <si>
    <t>Por el cual se adoptan medidas con el fin de atender la situacion de emergencia economica, social y ecologica de la que trata el Decreto 417 de 2020</t>
  </si>
  <si>
    <t>Decreto 555 de 2020</t>
  </si>
  <si>
    <t>Area de Sistemas</t>
  </si>
  <si>
    <t>Se adoptan medidas de bioseguridad para mitigar, evitar la propagacion y realizar el adecuado manejo de la pandemia del coronavirus COVID-19, en el marco del estado de emergencia economica, social y ecologica</t>
  </si>
  <si>
    <t>Decreto 539 de 2020</t>
  </si>
  <si>
    <t>https://www.mintrabajo.gov.co/documents/20147/0/0033_compressed.pdf/18cbf638-53af-73b1-c2c3-fcd8d52d0419?t=1587160269891</t>
  </si>
  <si>
    <t>Medidas de Protección al empleo en la fase de mitigación del nuevo coronavirus covid-19.</t>
  </si>
  <si>
    <t>Circular 33 de 2020</t>
  </si>
  <si>
    <t xml:space="preserve">Cumplimiento a contratos de trabajo de todo el personal según las estipulaciones de ley. </t>
  </si>
  <si>
    <t xml:space="preserve">Ministerio de Trabajo </t>
  </si>
  <si>
    <t>Vigencia de la certificacion par trabajo seguro en alturas, de conformidad con el articulo 8 del decreto legislativo 491 de 2020, expedido en el marco del estado de emergencia economica, social y ecologica declarado mediante el decreto 417 del 2020</t>
  </si>
  <si>
    <t>Circular 035 del 2020</t>
  </si>
  <si>
    <t>Ministerio de salud y Proteccion Social</t>
  </si>
  <si>
    <t>Por medio de la cual se adopta el protocolo general de bioseguridad para mitigar, controlar y realizar el adecuado manejo de la pandemia dell Coronavirus COVID-19</t>
  </si>
  <si>
    <t>Resolucion 666 del 2020</t>
  </si>
  <si>
    <t>https://yopalcasanare.micolombiadigital.gov.co/tema/normatividad</t>
  </si>
  <si>
    <t>Por medio del cual se dictan medidas e instrucciones para garantizar el orden publico en el municipio, en virtud de la medida de aislamiento preventivo obligatorio ordenada por el presidente de la republica mediante Decreto 593 de Abril 24 de 2020.</t>
  </si>
  <si>
    <t>Decreto 84 de 2020</t>
  </si>
  <si>
    <t xml:space="preserve">Radicacion del protocolo según requisitos legales de la alcaldia de Yopal, Cumplimiento y divulgacion de los protocolos de bioseguridad </t>
  </si>
  <si>
    <t>Aclaraciones sobre el trabajo remoto o a distancia en mayores de 60 año</t>
  </si>
  <si>
    <t>Circular 030 de 2020</t>
  </si>
  <si>
    <t>https://www.minsalud.gov.co/Normatividad_Nuevo/Resolución%20No.%20749%20de%202020.pdf</t>
  </si>
  <si>
    <t>por  medio de la cual se adopta el protocolo de bioseguridad con el fin de mitigar, controlar y realizar el adecuado manejo de la pandemia del Coronavirus COVID-19 en la industria manufacturera autorizada para la elaboracion de productos alimenticios y elaboracion de bebidas, industrias petroquimica, quimica y sus relacionados, fabricacion de otros productos minerales no metalicos y fabricacion de productos metalurgicos basicos</t>
  </si>
  <si>
    <t>Resolucion 749 del 2020</t>
  </si>
  <si>
    <t>https://www.minsalud.gov.co/sites/rid/Lists/BibliotecaDigital/RIDE/DE/DIJ/resolucion-748-de-2020.pdf</t>
  </si>
  <si>
    <t>Por medio de la cual se adopta el protocolo de bioseguridad con el fin de mitigar, controlar y realizar el adecuado manejo de la pandemia del Coronavirus COVID-19 en la industria manufacturera autorizada para la elaboración de productos alimenticios y elaboración de bebidas, industria petroquímica, química y sus relacionados, fabricación de otros productos minerales no metálicos y fabricación de productos metalúrgicos básicos</t>
  </si>
  <si>
    <t>Resolucion 748 del 2020</t>
  </si>
  <si>
    <t>Protocolo de Bioseguridad de Promocion y prevencion del COVID-19 de la empresa. Medidas de bioseuridad para la elaboracion o manpulacion de alimentos</t>
  </si>
  <si>
    <t xml:space="preserve">Por medio del cual se establecen medidas para la gestión tributaria, financiera y presupuestal de las entidades territoriales, en el marco de la Emergencia Económica,  Social y Ecológica declarada mediante el Decreto 637 de 2020 
</t>
  </si>
  <si>
    <t>Decreto 678 del 2020</t>
  </si>
  <si>
    <t>https://r.search.yahoo.com/_ylt=AwrE1yEUQvZesYQArBJU04lQ;_ylu=X3oDMTByOHZyb21tBGNvbG8DYmYxBHBvcwMxBHZ0aWQDBHNlYwNzcg--/RV=2/RE=1593225876/RO=10/RU=https%3a%2f%2facmineria.com.co%2fnormativa%2fresolucion-minsalud-844-de-2020-prorroga-de-la-emergencia-sanitaria%2f/RK=2/RS=xnChLIJiJUzegbX0sCk7nnbunN8-</t>
  </si>
  <si>
    <t xml:space="preserve">Por la cual se prorroga la emergencia sanitaria por el nuevo coronavirus que causa la COVID-19, se modifica la Resolucion 385 del 12 de marzo de 2020, modificada por las resoluciones 407 y 450 de 2020 y se dictan otras disposiciones. </t>
  </si>
  <si>
    <t>Resolucion 844 de 2020</t>
  </si>
  <si>
    <t>"Por el cual se imparten instrucciones en virtud de la emergencia sanitaria generada por la pandemia del Coronavirus COVID-19, y el mantenimiento del orden público"</t>
  </si>
  <si>
    <t>Decreto 749 del 2020</t>
  </si>
  <si>
    <t>Inobservancia de las medidas. La violación e inobservancia de las medidas
adoptadas e instrucciones dadas mediante el presente Decreto, darán lugar a la sanción penal prevista en el artículo 368 del Código Penal y a las multas previstas en artículo 2.8.8.1.4.21 del Decreto 780 de 2016, o la norma que sustituya, modifique o derogue.</t>
  </si>
  <si>
    <t>por la cual se prorroga la vigencia de la urgencia manifiesta en el municipio de yopal, decretada mediante decreto N° 082 de 2020 y se dictan otras disposiciones</t>
  </si>
  <si>
    <t>Decreto 104 de 2020</t>
  </si>
  <si>
    <t>Por la cual se prorroga la vigencia de la urgencia manifiesta en el municipio de yopal, decretada mediate decreto N 062 de 2020 y se dictan otras disposiciones</t>
  </si>
  <si>
    <t>https://id.presidencia.gov.co/Documents/200604-circular-0041.pdf</t>
  </si>
  <si>
    <t>medidas que tanto empleador como trabajador pueden adoptar con el fin de evitar la perdida de empleo, e imparte los lineamientos básicos sobre el trabajo en casa para su correcto desarrollo y establece aspectos en materia de relaciones laborales, en materia de jornada de trabajo, también la armonización de la vida laboral con la vida familiar y personal y por último establece aspectos en materia de riesgos laborales.</t>
  </si>
  <si>
    <t>circular 41 de 2020</t>
  </si>
  <si>
    <t>Protocolos de Bioseguridad para la prevencion y promcion del COVID-19 . Protocolo trabajo en casa</t>
  </si>
  <si>
    <t>Gerencia y GESTION HUMANA</t>
  </si>
  <si>
    <t>Lineamientos respecto del Trabajo en Casa</t>
  </si>
  <si>
    <t>Circular 041 del 2020</t>
  </si>
  <si>
    <t>Por medio del cual se adopta una medida de protección al cesante, se adoptan medidas alternativas respecto a la jornada de trabajo, se adopta una alternativa para el primer pago de la prima de servicios, se crea el Programa de Apoyo para el Pago de la Prima de Servicios ­
PAP, Y se crea el Programa de auxilio a los trabajadores en suspensión contractual, en el marco de la Emergencia Económica, Social y Ecológica declarada mediante el Decreto 637 de
2020"</t>
  </si>
  <si>
    <t>Decreto 770 del 2020</t>
  </si>
  <si>
    <t>Articulo 6</t>
  </si>
  <si>
    <t>Por medio de la cual se adoptan los protocolos de bioseguridad para el manejo y control del riesgo del Coronavirus COVID-19, en cuanto al servicio de “entrega para llevar”, para las actividades de expendio a la mesa de comidas preparadas (CIIU 5611);expendio por autoservicio de comidas preparadas (CIIU 5612); expendio de comidas preparadas en cafeterías (CIIU 5613); otros tipos de expendio de comidas preparadas n.c.p. (CIIU 5619); actividades de catering para eventos y otros servicios de comidas (CIIU 562); así como el protocolo de bioseguridad en los servicios de expendio a la mesa de comidas preparadas (CIIU 5611); expendio por autoservicio de comidas preparadas (CIIU 5612); expendio de comidas preparadas en cafeterías (CIIU 5613) y otros tipos de expendio de comidas preparadas n.c.p. (CIIU 5619) dentro del establecimiento para municipios autorizados por el Ministerio de Salud y Protección Social.</t>
  </si>
  <si>
    <t>Resolcuion 1050 del 2020</t>
  </si>
  <si>
    <t>Por la cual se deroga la resolcuion 1231 de 2016 "Por la cual se adopta el documento guia para la evaluacion de los planes estrategicos de seguridad vial" del Ministerio de Transporte</t>
  </si>
  <si>
    <t>Resolucion 2020304007495 del 2020</t>
  </si>
  <si>
    <t>Por medio de la cual se adoptan las instrucciones impartidas por el presidente de la republica a traves del decreto 990 de juliuo 9 de 2020 en virtud de la emergencia sanitaria generada por la pandemia del coronavirus COVID-19 y se dictan otras disposiciones</t>
  </si>
  <si>
    <t>Decreto 160 de 2020</t>
  </si>
  <si>
    <t xml:space="preserve">Por el cual se crea. en el Sistema General de Seguridad Social en Salud - SGSSS, el Programa de Pruebas, Rastreo y Aislamiento Selectivo Sostenible - PRASS para el seguimiento de casos y contactos del nuevo Coronavirus - COVID-19 y se dictan otras
disposiciones </t>
  </si>
  <si>
    <t>Resolcuion 1109 de 2020</t>
  </si>
  <si>
    <t>Los obligados a reportar información que no cumplan con el suministro  oportuno, confiable, suficiente y con la calidad mínima aceptable
de la información, serán reportados por el Ministerio de Salud y Protección Social a la Superintendencia Nacional de Salud, quien en ejercicio de sus funciones de inspección, vigilancia y control, efectuará el seguimiento respectivo a la obligación de reporte de información de que trata el presente decreto e impondrá las sanciones pertinentes cuando a . ello hubiere lugar</t>
  </si>
  <si>
    <t>Congrso de Colombia</t>
  </si>
  <si>
    <t>POR MEDIO DE LA CUAL SE MODIFICA Y ADICIONA
LA LEY 1503 DE 2011  Y SE DICTAN OTRAS
DISPOSICIONES EN SEGURIDAD VIAL Y TRÁNSITO</t>
  </si>
  <si>
    <t>Ley 2050 del 2020</t>
  </si>
  <si>
    <t xml:space="preserve">En cumplimiento de las disposiciones legales, las entidades, organizaciones y empresas públicas o privadas que no diseñen e implementen debidamente el Plan Estratégico de Seguridad Vial, serán sancionadas conforme lo disponen las normas pertinentes del capítulo noveno de la Ley 336 de 1996.
Las entidades, organizaciones o empresas cuya misionalidad no se encuentra relacionada con el transporte y que omitan el diseño e implementación del Plan Estratégico de Seguridad Vial, incurnran en las sanciones dispuestas en el artículo 13 de la Ley 1562 de 2012, las normas que a su vez la adicionen, modifiquen o sustituyan. </t>
  </si>
  <si>
    <t>Ministerio de Salud y proteccion Social</t>
  </si>
  <si>
    <t xml:space="preserve">por la cual se Progrroga la emergencia sanitariapor el nuevo coronavirus que causa la COVID-19, se modififica las Resoluciones 385 y 844 de 2020 y se dictan otras disposiciones </t>
  </si>
  <si>
    <t>Resolucuion 1462 de 2020</t>
  </si>
  <si>
    <t>Ministerio de Justicia</t>
  </si>
  <si>
    <t>Por el cual se prorroga la emergencia sanitaria por el nuevo coronavirus que causa la COVID-19, se modifica las Resolcuiones 385 y 844 de 2020 y se dictan otras disposiciones</t>
  </si>
  <si>
    <t>Resolucion 1462 de 2020</t>
  </si>
  <si>
    <t>Por el cual se imparten instrucciones en virtud de la emergencia sanitaria generada por la pandemia del Coronavirus COVID-19 y el mantenimiento del orden publico</t>
  </si>
  <si>
    <t>Decreto 1168 de 2020</t>
  </si>
  <si>
    <t xml:space="preserve">Por el cual se adiciona el Capítulo 14 al Título 13 de la Parte 2 del Libro 2 del Decreto 1833 de 2016, a efectos de reglamentar el Piso de Protección Social para personas que devengan menos de un Salario Mínimo Legal Mensual Vigente </t>
  </si>
  <si>
    <t>Decreto 1174 de 2020</t>
  </si>
  <si>
    <t>Por medio de la cual se modifica la Resolcuion 677 de 2020 en el sentido de sustituir el anexo tecnico que adopta el protocolo de bioseguridad para el manejo y control del riesgo y de la enfermedad COVID-19 en el sector transporte</t>
  </si>
  <si>
    <t>Resolucuion 1537 de 2020</t>
  </si>
  <si>
    <t xml:space="preserve">Por el cual se prorroga la vigencia del Decreto 1168  del 2020. Por el cual se imparten instrucciones en virtud de la emergencia sanitariagenerada por la pnademia del Coronavirus COVID-19, y el mantenimiento de orden publico y se decreta el aislamiento selectivo con distanciamiento individual responsable. </t>
  </si>
  <si>
    <t>Decreto 1297 de 2020</t>
  </si>
  <si>
    <t>Por el cual se establece las condiciones minimas de uso de casco protector par los conductores y acompañantes de vehiculos tipo motocicletas, motyociclos, mototriciclos, motocarros, cuatrimotos y se dictan otras disposiciones</t>
  </si>
  <si>
    <t>Resolucuion 20203040023385 de 2020</t>
  </si>
  <si>
    <t>Cumplimiento al parrafo 2 del articulo 28 de la Resolucion 312 del 2019 mediante la cual se defineplanes de mejora conforme al resultado de la autoevaluacion de los estandares minimos del sistema de gestion de la seguridad y slud en el trabajo SG-SST</t>
  </si>
  <si>
    <t>Circular 0071 del 2020</t>
  </si>
  <si>
    <t>http://www.alcaldiabogota.gov.co/sisjur/normas/Norma1.jsp?i=16944</t>
  </si>
  <si>
    <t>Reporte</t>
  </si>
  <si>
    <t>Circular 014 de 2021 El Ministerio del Trabajo informa a todos los interesados, que la normatividad vigente NO establece un plazo máximo de tiempo para realizar el registro de las autoevaluaciones y los respectivos planes de mejoramiento de los estándares mínimos del Sistema de Gestión de la Seguridad y Salud en el Trabajo SG-SST.
Por lo anterior se reitera que de conformidad al Parágrafo 2 del Artículo 28 de la Resolución 312 de 2019 los responsables pueden continuar registrando de manera paulatina y progresiva la información de los años 2019 y 2020 en los formatos establecidos correspondientes a la autoevaluación y los planes de mejora el enlace: www.fondoriesqoslaborales.gov.co, botón “autoevaluación y plan de mejoramiento”.</t>
  </si>
  <si>
    <t>Minsterio de Trabajo</t>
  </si>
  <si>
    <t>Por la cual se definen las acciones que se deben desarrollar los empleadores para la aplicación del Sisitema Globalmente Armonizado de clasificaicon y etiqueteado de productos quimicos en los lugares de trabajo</t>
  </si>
  <si>
    <t>Resolucion 0773</t>
  </si>
  <si>
    <t>"Por la cual se adiciona unos articulos al capitulo 1 titulo 1, de la parte 2 del libro 2 del decreto 1072 del 2015. Decreto Unico Reglamentario del sector trabajo, para regular la firma electronica del contrato individual de trabajo</t>
  </si>
  <si>
    <t>Decreto 526</t>
  </si>
  <si>
    <t>Por medio de la Cual se promueve el uso de tapabocas inclusivos y/o demas elementos transparentes y se dictan otras disposiciones</t>
  </si>
  <si>
    <t xml:space="preserve">Ley 2096 </t>
  </si>
  <si>
    <t>GESTION HUMANA - SSTQ</t>
  </si>
  <si>
    <t>Ley 2097</t>
  </si>
  <si>
    <t xml:space="preserve">Por medio de la Cual se reduce la jornada laboral semanal de manera gradual, sin disminuir el salario de los trabajadores y se dictan otras disposiciones </t>
  </si>
  <si>
    <t>Ley 2101</t>
  </si>
  <si>
    <t xml:space="preserve">Ministerio del Trabajo </t>
  </si>
  <si>
    <t>Aspectos a tener en cuenta en relacion con la vacunacion contra el COVID-19</t>
  </si>
  <si>
    <t>Circular 0047</t>
  </si>
  <si>
    <t>Por medio de la cual se crea el regimen de trabajo remoto y se establecen normas para promoverlo, regularlo y se dictan otras disposiciones</t>
  </si>
  <si>
    <t>Ley 2121</t>
  </si>
  <si>
    <t xml:space="preserve">GESTION HUMANA </t>
  </si>
  <si>
    <t xml:space="preserve">Por medio de la cual se amplia la licencia de paternidad, se crea la licencia parental compartida, la licencia parental flexible de tiempo parcial, se modifica los articulos 236 y se adiciona el articulo 241A del codigo suistantivo de trabajo, y se dictan otras disposiciones. </t>
  </si>
  <si>
    <t>Ley 2114</t>
  </si>
  <si>
    <t>Ministerio de Minas y Energia</t>
  </si>
  <si>
    <t>por la cual se modificac y deroga algunas disposiciones y requisitos del anexo general del reglamento tecnico de instalaciones electricas - RETIE adoptado mediante Resolcuion No. 90708 y se deroga el articulo 1 de la Resolucion 4259 de 2017</t>
  </si>
  <si>
    <t>Resolucion 40293</t>
  </si>
  <si>
    <t>Tercerizacion laboral</t>
  </si>
  <si>
    <t>Resolucion 2021 de 2018 Sólo las empresas de servicios temporales pueden ejercer las actividades de intermediación y que ninguna otra persona, natural o jurídica, puede suministrar
personal de “manera directa, indirecta o encubierta a un tercero con el que tenga una relación contractual”. De suministrarse personal sin estar constituido como una empresa de servicios temporales se estará incurso en una intermediación laboral ilegal. Así mismo, se establecen unos indicadores que permiten a los inspectores determinar la intermediación laboral ilegal:
1. Se debe precisar si trabajadores que prestan sus servicios a una empresa no están contratados directamente o si su vinculación se deriva de un contrato de prestación de servicios. 2. Si se determina que los trabajadores son personal en misión enviado por una empresa de servicios temporales, que ésta cumpla las disposiciones de ley.</t>
  </si>
  <si>
    <t>https://safetya.co/normatividad/resolucion-2021-de-2018/#:~:text=%20Resoluci%C3%B3n%202021%20de%202018%20%28texto%20completo%29%20,a%20la%20Cooperativa%20o%20Precooperativa%20no...%20More%20</t>
  </si>
  <si>
    <t>Tercerización Laboral</t>
  </si>
  <si>
    <t>Decreto 683 de 2018
Deroga en su integridad el Capítulo 2 del título 3 de la parte 2 del libro 2 del Decreto 1072 de 2015. Adicionado por el Decreto 583 de 2016, por lo que este último se entiende derogado.</t>
  </si>
  <si>
    <t>https://normograma.mintic.gov.co/mintic/docs/pdf/resolucion_antv_0683_2018.pdf</t>
  </si>
  <si>
    <t>Se recomienda que los manipuldaores tengas;
a) Las manos limpias, secas y sin cremas
b) Mantener las uñas cortas y sin esmalte
c) No trabajar con anillos, relojes, entre otros, ya que pueden romper los guantes y favorecer la retencion de material contaminante</t>
  </si>
  <si>
    <t>Comunicado 400-4441-18
Uso de tapabocas y guanes en establecimientos de almacenamiento, preparacion y expendio de alimentos, asi como el transporte relacionado</t>
  </si>
  <si>
    <t>Curso de manipulacion de alimentos</t>
  </si>
  <si>
    <t xml:space="preserve">Congreso </t>
  </si>
  <si>
    <t>POR LA CUAL SE ESTABLECEN MECANISMOS PARA
PROMOVER LA PARTICIPACiÓN DE PEQUEÑOS
PRODUCTORES LOCALES AGROPECUARIOS Y DE LA
AGRICULTURA CAMPESINA, FAMILIAR Y COMUNITARIA EN
LOS MERCADOS DE COMPRAS PÚBLICAS DE ALIMENTOS</t>
  </si>
  <si>
    <t>Ley 2046</t>
  </si>
  <si>
    <t>https://dapre.presidencia.gov.co/normativa/normativa/LEY%202046%20DEL%206%20DE%20AGOSTO%20DE%202020.pdf</t>
  </si>
  <si>
    <t>todo</t>
  </si>
  <si>
    <t>vigente</t>
  </si>
  <si>
    <t xml:space="preserve">Compras regionales , gestión de regisyro a productores </t>
  </si>
  <si>
    <t>Compras</t>
  </si>
  <si>
    <t>MINISTERIO DE AGRICULTURA y DESARROLLO RURAL</t>
  </si>
  <si>
    <t xml:space="preserve">"Por el cual se adiciona la Parle 20 al Libro 2 del Decreto 1071 de 2015, Decreto
Único Reglamentario del Sector Administrativo Agropecuario, Pesquero y de
Desarrollo Rural, relacionado con las compras públ!cas de alimentos" </t>
  </si>
  <si>
    <t>Decreto 248 de 2021</t>
  </si>
  <si>
    <t>https://dapre.presidencia.gov.co/normativa/normativa/DECRETO%20248%20DEL%209%20DE%20MARZO%20DE%202021.pdf</t>
  </si>
  <si>
    <t>En proceso</t>
  </si>
  <si>
    <t>En proceso y divulgación a productores</t>
  </si>
  <si>
    <t>CANTIDAD NORMAS</t>
  </si>
  <si>
    <t>% DE INCUMPLIMIENTO</t>
  </si>
  <si>
    <t>FECHA EMISION</t>
  </si>
  <si>
    <t>TEMA</t>
  </si>
  <si>
    <t xml:space="preserve">NORMA </t>
  </si>
  <si>
    <t>NÚMERO</t>
  </si>
  <si>
    <t>EMISOR</t>
  </si>
  <si>
    <t>ARTÍCULOS APLICABLES</t>
  </si>
  <si>
    <t>DESCRIPCIÓN GENERAL DE LA NORMA Y ARTÍCULOS</t>
  </si>
  <si>
    <t>SST</t>
  </si>
  <si>
    <t>INFORMATIVO</t>
  </si>
  <si>
    <t>Lineamientos y acciones preventivas a adoptar frente a las infecciones por coronavirus (2019-nCov)</t>
  </si>
  <si>
    <t>CIRCULAR EXTERNA</t>
  </si>
  <si>
    <t>Superintendente de Transporte</t>
  </si>
  <si>
    <t>Deberán instalar vallas de comunicación, posters informativos o sus equivalentes con las medidas de prevención frente a la propagación de la infección coronavirus (2019-nCov), tales como las establecidas por el Ministerio de Salud a saber:
 “¿Cuáles son las medidas de prevención?
 Para la comunidad
 La principal forma de prevenirlo es evitar el contacto con personas que han sido diagnosticadas con el virus.
 Así mismo, es importante seguir las siguientes recomendaciones:
 Lave sus manos frecuentemente durante el día.
 Use tapabocas si tiene tos, fiebre u otros síntomas de resfriado.
 Si está con personas con gripa que no tienen tapabocas, úselo usted.
 Estornude en el antebrazo o cubriéndose con pañuelos desechables, nunca con
 la mano.
 Evite asistir a sitios de alta afluencia de personas si tiene tos, fiebre, secreción nasal y otros síntomas como dolor de garganta, dolor de cabeza o dolores musculares.
 Ventilar e iluminar los espacios de casa y oficina.
 En general las medidas de prevención son iguales a las adoptadas para evitar las infecciones respiratorias.
 Consulte a su médico si presenta alguno de los siguientes síntomas: respiración más rápida de lo normal, fiebre de difícil control por más de dos días, si el pecho le suena o le duele al respirar, somnolencia o dificultad para despertar, ataques o convulsiones, decaimiento o deterioro del estado general en forma rápida”5.
 En consecuencia, se insta a las Sociedades Portuarias Marítimas y Sociedades Portuarias Fluviales con vocación Marítima al cumplimiento de las anteriores instrucciones. Los contactos para que se mantengan en comunicación con la Superintendencia de Transporte para el seguimiento de las anteriores Instrucciones son tatiananavarro@supertransporte.gov.co y/o anajimenez@supertransporte.gov.co
 La Superintendencia de Transporte podrá validar en cualquier momento la veracidad de la información que, en cumplimiento de lo aquí instruido, sea suministrada por las Sociedades Portuarias Marítimas y Sociedades Portuarias Fluviales con vocación Marítima.
 Lo anterior sin perjuicio de las medidas y protocolos que está llevando a cabo la Dirección General Marítima – Dimar dentro del marco de sus competencias.</t>
  </si>
  <si>
    <t>Detección Temprana, el Control y la Atención ante la posible introducción del nuevo Coronavirus (2019-nCoV</t>
  </si>
  <si>
    <t xml:space="preserve">Circular </t>
  </si>
  <si>
    <t>Ministro de Salud y Protección Social (E), Directora General de Instituto Nacional de Salud</t>
  </si>
  <si>
    <t>5.1. Administradoras de Riesgos Laborales (ARL)
 5.1.1. Fomentar entre los empleadores y contratantes, el fortalecimiento de las acciones destinadas a proteger a los trabajadores, a través de los programas de salud ocupacional, e higiene industrial.
 5.1.2. Fomentar entre los empleadores y contratantes, el suministro de protectores respiratorios para los trabajadores que participan en la prestación de servicios al público, incluidos los de salud, de acuerdo con el tipo de exposición.
 5.1.3. Capacitar a los trabajadores del sector salud con base en las directrices técnicas definidas por el Ministerio de Salud y Protección Social, dispuestas en su página web www.minsalud.gov.co en el sitio para coronavirus.
 5.1.4. Difundir la información sobre prevención con base en los protocolos adoptados por el Ministerio de Salud y Protección Social y que pueden ser igualmente consultados en su página web.
 5.1.5. Brindar capacitación y asistencia técnica para la protección de trabajadores de aerolíneas, transporte de carga y pasajeros, trabajadores de puertos, bomberos, fuerza pública y defensa civil.
 5.1.6. Capacitar y dar asistencia técnica a las empresas afiliadas para la protección de trabajadores que deben atender público en general.
 5.1.7.Capacitar y asesorar a las empresas y trabajadores afiliados en las actividades preventivas establecidas en la presente circular y en las disposiciones generales definidas por las autoridades sanitarias.</t>
  </si>
  <si>
    <t>Lineamientos minimos para implementar promocion y prevencion para COVID 19</t>
  </si>
  <si>
    <t>Circular</t>
  </si>
  <si>
    <t>Tres grupos de trabajadores expuestos: 1. con riesgo de exposición directa o por contacto con casos sospechosos o confirmados. 2 exposición indirecta, cuyo trabajo implica contacto con individuos clasificados, como caso sospechoso. Exposición incidental. 3. riesgo de exposición intermedia pudieron tener contacto con un caso sospechoso o confirmado en ambiente laboral. Esta circular establece obligaciones para empleador y/o contratante, arl y trabajadores.</t>
  </si>
  <si>
    <t>Adopta medidas preventidas sanitarias en el país por causa del coronavirus Covid-19: aislamiento y cuarentena a personas provenientes de la República Popular China, Italia, Francia y España y determina responsabilidades a las autoridades sanitarias y administrativas.</t>
  </si>
  <si>
    <t>Resolución</t>
  </si>
  <si>
    <t>Artículo 1. Con el objetivo de prevenir y controlar la epidemia de coronavirus COVID 19, se adoptan medidas preventivas sanitarias de aislamiento y cuarentena de las personas que a partir de la entrada en vigencia del presente acto administrativo , arriben a Colombia de la República Popular de china, de Italia, de Francia y de España.
 Artículo 2. Responsabilidades: Instituto Nacional de Salud, Direccciones territoriales de salud o secretarías de salud a nivel departamental y distrital, Migración Colombia</t>
  </si>
  <si>
    <t>Emergencia economica, social y ecogolica</t>
  </si>
  <si>
    <t>Directiva</t>
  </si>
  <si>
    <t>Implementación de los planes de preparación y respuesta ante el riesgo de introducción del nuevo Coronavirus en el territorio nacional.</t>
  </si>
  <si>
    <t>Instrucciones sobre la gestión de la atención de agentes nuevos, incrementos inusitados de casos correspondientes a eventos de interés en salud pública o Emergencias en Salud Pública de Importancia Internacional (ESPII).</t>
  </si>
  <si>
    <t>Superintendencia Nacional de Salud</t>
  </si>
  <si>
    <t>Dirigida ET- S, Entidades Promotoras de Servicios de Salud contributivas y subsidiadas e Instituciones Prestadoras de Servicios de Salud privadas, públicas y mixtas, quienes son sujetos de inspección, vigilancia y control integral de la Superintendencia N. Garantizar la disponibilidad de recursos de talento humano, infraestructura e insumos para dar respuesta oportuna y efectiva según los lineamientos y planes de contingencia dispuestos por las autoridades en salud del orden nacional, de acuerdo con su competencia.
 Coordinar y gestionar acciones intersectoriales para la detección oportuna, respuesta y control del evento o riesgo en salud con el fin de dar cumplimiento a los lineamientos nacionales.
 Garantizar el financiamiento y apoyo adecuado para la respuesta ante la aparición de agentes nuevos, incrementos inusitados de casos correspondientes a eventos de interés en salud pública o ESPII, respecto a: el análisis de riesgo de la población, la planeación de la atención según riesgos, las acciones de mitigación y control del riesgo, la vigilancia de la gestión del riesgo y la gestión de la calidad de la atención (1).
 Dar cumplimiento al Reglamento Sanitario Internacional (2005), frente a las acciones a realizar por los aeropuertos, puertos y pasos fronterizos terrestres designados, respecto a la capacidad básica necesaria en todo momento y las normas establecidas por el MSPS y/o INS para responder a eventos que puedan constituir una ESPII, de acuerdo con su categoría.
 Implementar estrategias de comunicación y educación, dirigidas a las redes de prestación de servicios de salud y la comunidad en general, para la prevención y control de eventos de interés en salud pública. Además, socializar guías de práctica clínica, protocolos y definiciones de caso establecidas desde la vigilancia para estos eventos.acional de Salud</t>
  </si>
  <si>
    <t>Acciones de contención ante el COVID-19 y la prevención de enfermedades asociadas al primer pico Epidemiológico de Enfermedades Respiratorias</t>
  </si>
  <si>
    <t>Ministro de Salud y Protección Social, Ministro del Trabajo y Director del Departamento Administrativo de la Función Pública</t>
  </si>
  <si>
    <t>Autorizar el Teletrabajo para servidores públicos y trabajadores que recientemente hayan llegado de algún país con incidencia de casos de COVID-19, quienes hayan estado en contacto con pacientes diagnosticados con COVID-19 y para quienes presenten síntomas respiratorios leves y moderados, sin que ello signifique abandono del cargo.Cada empleador es responsable de adoptar las acciones para el efecto y será responsabilidad del teletrabajador cumplir con esta medida con el fin de que esta sea efectiva, en términos del aislamiento social preventivo.
 Adoptar horarios flexibles para los servidores y trabajadores con el propósito de disminuir el riesgo por exposición en horas pico o de gran afluencia de personas en los sistemas de transporte, tener una menor concentración de trabajadores en los ambientes de trabajo y una mejor circulación del aire.
 Disminuir el número de reuniones presenciales o concentración de varias personas en espacios Reducidos de trabajo y con baja ventilación para reducir el riesgo de contagio de enfermedades respiratorias y COVID-19 por contacto cercano.
 Evitar áreas o lugares con aglomeraciones en los que se pueda interactuar con personas enfermas.</t>
  </si>
  <si>
    <t>Recomendaciones para la Contención de la Epidemia por el nuevo Coronavirus (Covid-19) en los sitios y eventos de alta afluencia de personas.</t>
  </si>
  <si>
    <t>Ministerio de Comercio Industria y Turismo, Ministerio de Salud y Protección Social</t>
  </si>
  <si>
    <t>Recomendaciones tendientes a la adopción de medidas para la realización de eventos de alta afluencia de personas, con el propósito de reducir los riesgos de propagación de la enfermedad, mejorar el conocimiento de la población sobre las medidas preventivas y recomendaciones así como atender los principios de Precaución del Sistema Nacional de Gestión del Riesgo de Desastres y de Previsión contenido en el Sistema de Vigilancia en Salud Pública.</t>
  </si>
  <si>
    <t>Declara emergencia sanitaria por causa del coronavirus Covid-19 y se adoptan medidas para hacerle frente.</t>
  </si>
  <si>
    <t>Artículo 1.• Declaratoria de emergencia sanitaria. Declárase la emergencia sanitaria en todo el territorio nacional hasta el 30 de mayo de 2020. Dicha declaratoria podrá finalizar antes de la fecha aquí señalada o cuando desaparezcan las causas que le dieron origen o, si estas persisten o se incrementan, podrá ser prorrogada.
 Artículo 2°. Medidas sanitarias. Con el objeto de prevenir y controlar la propagación de COVID-19 en el territorio nacional y mitigar sus efectos, se adoptan medidas sanitarias
 Artículo 3. Plan de contingencia. El Ministerio adoptará el plan de contingencia para responder a la emergencia sanitaria por COVID-19, el cual podrá actualizarse con base en la evolución de la pandemia. 
 Artículo 4. Medidas preventivas de aislamiento y cuarentena. Las medidas preventivas de aislamiento y cuarentena adoptadas en la Resolución 380 de 2020, serán aplicadas por un término de 14 días. 
 Artículo 6. Cultura de prevención. Las instituciones públicas y privadas, la sociedad civil y la ciudadanía en general deben coadyuvar en la implementación de la presente norma y de las disposiciones complementarias que se emitan. En desarrollo del principio de solidaridad y de los postulados de respeto al otro, se deberá adoptar una cultura de prevención vital y minimización del riesgo.</t>
  </si>
  <si>
    <t>Medidas para atender la contingencia generada por el COVID-19, a partir de uso de las tecnologías, la información y las telecomunicaciones - TIC.</t>
  </si>
  <si>
    <t>Entorno hotelero</t>
  </si>
  <si>
    <t>Ministerio de Salud y Protección Social
 Ministerio de Comercio, Industria y Turismo</t>
  </si>
  <si>
    <t>PROPIETARIOS Y ADMINISTRADORES DE HOTELES, HOSTALES Y HOSPEDAJES
 2.1. Informar y capacitar a los empleados del hotel, hostal u hospedaje sobre el reconocimiento de signos y síntomas de la enfermedad, así como sobre las medidas de prevención del Covid-19 tales como: Lavar las manos frecuentemente con agua y jabón o uso de un gel desinfectante; evitar toser y estornudar en público o hacerlo sobre el brazo o un elemento desechable; usar tapabocas cuando presente sintomatología de enfermedad respiratoria; evitar tocarse la cara; evitar el contacto con personas enfermas de gripa; saludar sin contacto físico; limpiar y desinfectar los objetos y las superficies que se tocan frecuentemente; desechar en un sitio seguro los tapabocas y demás elementos de protección personal utilizados. Esta información puede ser consultada y descargada de las campañas dispuestas en el sitio web: https://www.minsalud.gov.co/salud/publica/PET/Paginas/Covid-19.aspx.
 2.2. Hacer extensiva la capacitación a terceros que no están vinculados directamente con el hotel pero que prestan servicios a los huéspedes y visitantes, como es el caso de transporte de pasajeros.
 2.3. Establecer control diario del estado de salud de los trabajadores con el objetivo de garantizar que la población trabajadora que se enferme en el establecimiento hotelero, o que llegue enferma a este, sean canalizados al servicio de salud, en coordinación con el personal que lidera el sistema de seguridad y salud en el trabajo.
 2.4. Monitorear el ausentismo entre los diferentes equipos de trabajo asociado a la presencia de síntomas respiratorios controlando, de ser necesario, que se cumpla con el periodo de cuarentena definido por el Ministerio de Salud y Protección Social ante casos de COVID 19.
 2.5. Instar al personal a quedarse en casa cuando presente síntomas respiratorios compatibles con coronavirus o un miembro de su familia los presente.
 2.6. Liderar procesos de reinducción dirigidos a establecer cómo deben realizarse las tareas diarias de forma más segura y el uso de los elementos de protección personal, a través de los canales internos de comunicación con los que la organización cuente.
 2.7. Informar a los funcionarios de la entidad territorial de salud respectiva, el aumento inusitado en el ausentismo de los trabajadores asociado a IRA.
 2.8. Dotar de elementos de protección personal (en especial tapabocas y guantes) a los trabajadores que interactúan con huéspedes y visitantes, así como aquellos que adelantan labores de limpieza de habitaciones y servicios de lavandería. Esta dotación debe estar acompañada de instrucciones para el correcto uso de estos elementos.
 2.9. Contar con el suministro permanente de los insumos necesarios (jabón líquido, toallas desechables, entre otros) para lograr un efectivo lavado de manos de manera frecuente en el sector hotelero.
 2.10. Instalar la señalización necesaria en zonas comunes (recepción, gimnasio, restaurantes, salones de eventos, baños, entre otros) dirigida a socializar entre los huéspedes y visitantes las medidas de prevención frente al COVID-19. Así mismo, asegurar el suministro permanente de alcohol glicerinado para lograr una efectiva higiene de manos en las zonas antes referidas.
 2.11. Mantener el inventario de productos de limpieza, desinfección y equipos de protección personal para evitar el desabastecimiento de estos por aumento en la demanda del mercado.
 2.12. Activar e implementar los planes de contingencia. Este proceso debe contar con el compromiso de la alta gerencia y quienes lideran los sistemas de seguridad y salud en el trabajo, además debe incluir recursos humanos, insumos y procedimientos de actuación y evaluación de riesgo según el lugar de procedencia de los turistas y visitantes. De igual forma, deben ser incluidos en este plan aquellas empresas que prestan servicios adicionales y los proveedores de alimentos. El plan debe incluir medidas de promoción y prevención para reducir la propagación y contagio del COVID – 19.
 2.13. Definir los procedimientos necesarios en caso de ser identificados huéspedes o visitantes con sintomatología compatible con COVID – 19, el cual debe incluir la asignación de un espacio retirado de los demás huéspedes y trabajadores del hotel y la provisión de elementos de protección respiratoria (mascarilla quirúrgica).
 2.14. Fortalecer la comunicación con la entidad territorial de salud correspondiente, a fin de definir el plan de acción ante la identificación de huéspedes del hotel con sintomatología compatible con el COVID – 19. Si se presenta un caso positivo de COVID – 19, el hotel deberá dar cumplimiento a las indicaciones emitidas por parte de la Secretaría de Salud departamental o distrital.
 2.15. Revisar y reforzar los planes de limpieza y desinfección de las diferentes áreas del hotel, haciendo énfasis en las zonas de mayor afluencia de huéspedes y visitantes, teniendo en cuenta aspectos tales como la frecuencia de estos procedimientos y los productos a ser utilizados.
 2.16. Promover espacios de difusión y socialización de mensajes de prevención, cuidado y signos de alerta dirigidos a huéspedes y visitantes.
 2.17. Definir los canales de comunicación para que los huéspedes y visitantes informen al hotel inconvenientes de salud, esto con el objetivo de adoptar las medidas de control a que haya lugar por parte del personal del hotel. Asimismo, fortalecer o establecer alianzas estratégicas con las empresas que ofrecen seguros de viajeros para que brinden y orienten información a turistas.
 2.18. Identificar, analizar y modificar aquellos procesos de interacción en los que se pueda reducir el contacto directo entre el empleado del hotel y el huésped o visitante, sin que esto afecte el grado de atención prestada por el establecimiento.
 2.19. Contar con el almacenamiento y suministro de agua para consumo humano en las actividades de lavado de manos, limpieza de áreas y demás, en cumplimiento de las condiciones higiénico sanitarias en los hoteles, de acuerdo con lo establecido en la Ley 9a de 1979 y sus normas reglamentarias.
 2.20. Realizar el mantenimiento preventivo y limpieza de los sistemas de ventilación.
 2.21. Evaluar la posibilidad del cierre temporal de áreas comunes y cancelación de eventos que impliquen una alta afluencia de personas, si existe un aumento de casos de COVID – 19 en la zona de ubicación del hotel.
 2.22. Tener en cuenta que, mediante Resolución número 380 de 2020, el Ministerio de Salud y Protección Social adoptó las medidas preventivas sanitarias de aislamiento y cuarentena de las personas que, a partir de la entrada en vigencia de la misma, arriben a Colombia procedentes de la República Popular China, de Italia, de Francia y de España, para cuyo cumplimiento se debe establecer contacto con la Secretaría de Salud departamental.</t>
  </si>
  <si>
    <t>Por el cual se adoptan medidas para la conservación del orden público.</t>
  </si>
  <si>
    <t>Decreto</t>
  </si>
  <si>
    <t>Ministerio del interior</t>
  </si>
  <si>
    <t>Cierre de frontera terrestre y fluvial con la República Bolivariana de Venezuela. Ordénese el cierre de los pasos terrestres y fluviales autorizados de frontera con la República Bolivariana de Venezuela a partir de las 5:00 a. m. horas del 14 de marzo de 2020 hasta el 30 de mayo de 2020. 
 Se exceptúan del cierre de frontera: 
 a) Los tránsitos de estudiantes de educación preescolar, primaria, básica, media y secundaria que residen en territorio de la República Bolivariana de Venezuela y se encuentran matriculados en instituciones educativas en la República de Colombia; 
 b) Los tránsitos que deban realizarse por razones de caso fortuito o fuerza mayor.</t>
  </si>
  <si>
    <t>por el cual se modifican, sustituyen, y adicionan artículos de la Sección 2 del Capítulo 13 Título 1 Parte 6 Libro 1 del Decreto número 1625 de 2016, Único Reglamentario en Materia Tributaria..</t>
  </si>
  <si>
    <t>Ministerio de hacienda y credito publico</t>
  </si>
  <si>
    <t>Medidas para el pago del impuesto sobre la renta y complementarios del año gravable 2019 y las fechas de pago del impuesto sobre las ventas -IVA del bimestre marzo - abril y del cuatrimestre enero - abril del 2020.
 “Parágrafo 2°. Las instituciones financieras calificadas como grandes contribuyentes, obligadas al pago de la sobretasa de que trata el parágrafo 7° del artículo 240 del Estatuto Tributario, liquidarán un anticipo de la sobretasa calculado sobre la base gravable del impuesto sobre la renta y complementarios del año gravable 2019 y lo cancelarán en dos (2) cuotas iguales, así: 
 PAGO PRIMERA CUOTA (50%) 
 Si el último dígito es 
 Hasta el día 
 0 14 de abril de 2020 
 9 15 de abril de 2020 
 8 16 de abril de 2020 
 7 17 de abril de 2020 
 6 20 de abril de 2020</t>
  </si>
  <si>
    <t>Por el cual se modifica el Decreto número 1068 de 2015, Decreto Único Reglamentario del Sector Hacienda y Crédito Público en lo relacionado con el manejo de los excedentes de liquidez.</t>
  </si>
  <si>
    <t>Artículo 1°. Modifícase el artículo 2.3.3.2 del Decreto número 1068 de 2015, el cual quedará así:
 “Artículo 2.3.3.2. Ofrecimiento de los excedentes de liquidez a la Dirección General de Crédito Público y Tesoro Nacional. Las entidades financieras que manejen excedentes de liquidez de las entidades estatales a que se refiere el Capítulo 3 del presente título mediante contratos de administración delegada de recursos, negocios fiduciarios o patrimonios autónomos, con excepción de aquellas que administren recursos de la seguridad social, deberán ofrecer a la Dirección General de Crédito Público y Tesoro Nacional del Ministerio de Hacienda y Crédito Público, el 100% de los excedentes de liquidez que se generen en virtud de dicha administración. 
 Las entidades estatales a las que va dirigido el presente título, así como las entidades financieras que manejen excedentes de liquidez de estas entidades mediante contratos de administración delegada de recursos, negocios fiduciarios o patrimonios autónomos, podrán utilizar dichos excedentes para celebrar operaciones repo o simultáneas exclusivamente con el Banco de la República o con la Dirección General de Crédito Público y Tesoro Nacional del Ministerio de Hacienda y Crédito Público hasta por el 30% del valor del activo administrado”.</t>
  </si>
  <si>
    <t>Por el cual se adiciona el Decreto número 1074 de 2015, Decreto Único Reglamentario del Sector Comercio, Industria y Turismo, para reglamentar parcialmente el artículo 19 de la Ley 222 de 1995, en lo referente al desarrollo de las reuniones no presenciales de las juntas de socios, asambleas generales de accionistas o juntas directivas, y se dictan otras disposiciones.</t>
  </si>
  <si>
    <t>Ministerio de comercio , industria y turismo</t>
  </si>
  <si>
    <t>Reuniones no presenciales de las juntas de socios, asambleas generales de accionistas o juntas directivas en consideración a la necesidad de facilitar mecanismos que eviten el riesgo de propagación de infecciones respiratorias agudas, las sociedades que a la fecha de entrada en vigencia del presente decreto hayan convocado a reunión ordinaria presencial del máximo órgano social para el año 2020 podrán, hasta un día antes de la fecha de la reunión convocada, dar un alcance a la convocatoria, precisando que la reunión se realizará en los términos del artículo 19 de la Ley 222 de 1995, modificado por el artículo 148 del Decreto Ley 019 de 2012, y el artículo 1° del presente decreto. 
 En el alcance se deberá indicar el medio tecnológico y la manera en la cual se accederá a la reunión por parte de los socios o sus apoderados. 
 El alcance deberá hacerse por el mismo medio que se haya utilizado para realizar la convocatoria.</t>
  </si>
  <si>
    <t>Presentación contribución parafiscal para la promoción del turismo a las empresas del sector turismo y aviación, para mitigar efectos económicos COVID-19.</t>
  </si>
  <si>
    <t>Presentación y pago de la Contribución Parafiscal para la Promoción del Turismo. Los sujetos pasivos de la Contribución Parafiscal para la Promoción del Turismo, tendrán plazo para presentar y pagar las liquidaciones privadas correspondientes al primer trimestre del año 2020, hasta el día 29 de julio de 2020.</t>
  </si>
  <si>
    <t>Por la cual se modifican los numerales 2.4 y 2.6 del artículo 2 de la Resolución 385 de 2020, por la cual se declaró la emergencia sanitaria en todo el territorio nacional.</t>
  </si>
  <si>
    <t>“2.4. Prohibir el atraque de naves de pasaje de tráfico marítimo internacional en instalaciones portuarias, así como el desembarque de pasajeros, tripulación y descargue de equipaje de estas naves en dichas instalaciones. 
 Se permitirá, por una única vez, eí fondeo de naves de pasaje marítimo internacional que hayan zarpado desde Colombia con anterioridad a la publicación de la Resolución 385 de 2020 y que tengan como destino final este país. 
 Las autoridades sanitarias departamentales o distritales de donde se permita el fondeo de las naves que cumplen con las condiciones señalas, realizarán una inspección sanitaria con el fin de identificar posibles riesgos de presencia de COVID-19 y, con base en la misma, adoptarán las medidas sanitarias que consideren necesarias para evitar el contagio y la propagación del virus. 
 Sí la autoridad sanitaria territorial determina que es procedente la circulación de pasajeros y equipaje por no existir riesgo de contagio de COVID-19, se permitirá el atraque y desembarque de pasajeros y equipaje, de acuerdo con el protocolo que esa autoridad sanitaria determine. ” 
 “2.6. Ordenar a los jefes, representantes legales, administradores o quienes hagan sus veces a adoptar, en los centros laborales públicos y privados, las medidas de prevención y control sanitario para evitar la propagación del COVID-19. Deberá impulsarse al máximo la prestación del servicio a través del teletrabajo y el trabajo en casa. ”</t>
  </si>
  <si>
    <t>Prestadores y usuarios de servicios de vigilancia y seguridad privada</t>
  </si>
  <si>
    <t>Superintendencia de vigilancia y seguridad privada</t>
  </si>
  <si>
    <t>El Superintendente de Vigilancia y Seguridad Privada atendiendo la Resolución número 385 de 12 de marzo de 2020 expedida por el Ministerio de Salud, “por la cual se declara la emergencia sanitaria por causa del coronavirus COVID-19 y se adoptan medidas para hacer frente al virus”, reiterará a los Servicios de Vigilancia y Seguridad Privada, y a los usuarios de los mismos, el cumplimiento de las directrices emitidas por las autoridades competentes.</t>
  </si>
  <si>
    <t>Se adoptan medidas preventivas para el control sanitario de pasajeros provenientes del extranjero, por via aérea, a causa del nuevo Coronavirus.</t>
  </si>
  <si>
    <t>Ministerio de Salud y Protección Social y Ministerio de Transporte</t>
  </si>
  <si>
    <t>Artículo 1. Suspensión de ingreso al territorio colombiano. Suspender hasta el 30 de mayo de 2020. el ingreso al territorio colombiano, por vía aérea, de pasajeros extranjeros.
 Parágrafo 1. Los pasajeros admitidos deberán cumplir con las medidas sanitarias que adopte el Ministerio de Salud y Protección Social.
 Parágrafo 2. Los pasajeros que lleguen al país en conexión Internacional porque no tienen como destino final Colombia deberán seguir su curso y. durante al tiempo da la conexión permanecer en un área de espera designada para tal fin (de conformidad con el protocolo que adopte el Ministerio de Salud y Protección Social y la Unidad Administrativa Especial de Aeronáutica Civil. 
 Parágrafo 3. En cualquier caso, la Unidad Administrativa Especial de Migración Colombia, en el marco de sus competencias, podrá negar el ingreso de cualquier extranjero al territorio colombiano, en ejercicio del principio de soberanía del Estado. 
 Parágrafo 4. La suspensión establecida en el presente artículo regirá hasta el 30 de mayo de 2020 y. podrá levantarse antes de esa fecha si desaparecen las causas que lo dieron origen o prorrogarse si las mismas persisten. 
 Artículo 2. Medidas sanitarias preventivas. Adoptar las medidas sanitarias preventivas de aislamiento y cuarentena de 14 días, para las siguientes personas que Ingresen al país, por vio aérea provenientes del extranjero: 2.1. Colombianos y extranjeros con residencia permanente en Colombia, es decir, titulares de visa migrante, visa de residente o visa de cortesía y sus beneficiarlos en el país. 2.2. Las personas pertenecientes a cuerpos diplomáticos debidamente acreditados en el país. 2.3. Extranjeros que inicien su vuelo antes de la entrada en vigencia de la presento Resolución y que voluntariamente decidan someterse a las medidas, salvo los quo provengan de los República Popular China Italia Francia y España, en cuyo caso será obligatoria. 
 La cuarentena se llevará a cabo en el lugar de residencia que escoja la persona si es nacional colombiano o residente permanente o en un hospedaje, sufragado con sus propios recursos, si es extranjero El lugar escogido para la cuarentena no podrá ser modificado durante los 14 días. 
 Parágrafo. Las tripulaciones deberán cumplir con el protocolo establecido por el Ministerio de Salud y Protección Social y la Unidad Administrativo Especial de Aeronáutica Civil 
 Artículo 3. Responsabilidades de las aerolíneas. Las aerolíneas, en el marco de sus competencias, serán responsables de efectuar la validación de los documentos de identidad y las condiciones que presenten los pasajeros en su lugar de embarque y que se refieran a las condiciones de las que trata le presente resolución. 
 Las aerolíneas tendrán que negar el embarque a quienes no presenten la documentación y/o no cumpla con las condiciones para poder ingresar al país. 
 Las aerolíneas también tendrán la obligación de informar a todos los usuarios, sin excepción alguna, previo al embarque, la suspensión y condiciones indicadas en la presente Resolución, conforme al procedimiento establecido por la Unidad Administrativa Especial de Aeronáutica Civil, todas las recomendaciones sanitarias para evitar el contagio del nuevo Coronavirus - COVID-19; y las sanciones administrativas y penales en caso de incumplimiento de las medidas sanitarias. 
 Artículo 4. Responsabilidad de los pasajeros. Los pasajeros deberán repórtar, de manera inmediata, a las autoridades sanitarias del lugar en donde se encuentren, si presentan síntomas compatibles con nuevo Coronavirus - COVID-19 Si los síntomas se presentan durante el trayecto, deberán informar de inmediato a la tripulación y atender de forma obligatoria el protocolo que, pare el efecto adopte el Ministerio de Salud y Protección Social. 
 Artículo 5. Responsabilidad de las autoridades nacionales. El Instituto Nacional de Salud, las secretarias distritales y departamentales de salud, y migración Colombia cumplirán con las obligaciones establecidas en el artículo 2 de la Resolución 380 del 10 de marzo de 2020. 
 Parágrafo. La autoridad aeronáutica en el marco de sus competencias, adoptará medidas para facilitar la disponibilidad de tripulaciones y personal aeronáutico. 
 Artículo 6. Vigilancia del cumplimiento de las medidas preventivas de aislamiento y cuarentena. El cumplimiento de las medidas preventivas sanitarias establecidas en el presente acto administrativo, será vigilado por las secretarias de salud departamentales o distritales o quien haga sus veces tanto del lugar del primer desembarque como del lugar de destino en el territorio colombiano La Unidad Administrativa Especial de Migración Colombia reportará a estas entidades la información del pasajero. 
 Artículo 7. Inobservancia de las medidas. La violación e inobservancia de las medidas adoptas mediante el presente acto administrativo, dará lugar a la sanción penal prevista en el artículo 368 del Código Penal y a las multas previstas en el artículo 2.8.8.1.4.21 del Decreto 780 de 2016. 
 Artículo 8 Vigencia. La presente resolución rige a partir de la fecha de su publicación.</t>
  </si>
  <si>
    <t>Medidas extraordinarias como el cierre de fronteras con todos los Estados limítrofes de Colombia, con el fin de evitar que sigan ingresando a territorio nuevos casos de portadores del COVID-19.</t>
  </si>
  <si>
    <t>Cierre de Fronteras. Cerrar de los pasos marítimos, terrestres y fluviales de frontera con la República de Panamá, República del Ecuador, República del Perú y la República Federativa de Brasil a partir de la 00:00 horas del 17 de marzo de 2020 hasta el 30 de mayo de 2020. 
 Parágrafo 1°. Continuar el cierre de los pasos terrestres y fluviales de frontera autorizados con la República Bolivariana de Venezuela, ordenado mediante el Decreto número 402 del 13 de marzo de 2020 hasta el 30 de mayo de 2020. 
 Se exceptúan del cierre de los pasos marítimos, terrestres y fluviales de frontera los siguientes: 
 1. Los tránsitos que deban realizarse por razones de caso fortuito o fuerza mayor. 
 2. El transporte de carga.</t>
  </si>
  <si>
    <t>Medidas preventivas en materia de zonas francas para mitigación del riesgo de contagio del COVID-19.</t>
  </si>
  <si>
    <t>El Usuario Operador de Zona Franca, durante la vigencia del presente decreto, podrá autorizar que los empleados de la zona franca y de los usuarios calificados o autorizados, realicen su labor fuera del área declarada como zona franca permanente o zona franca permanente especial, bajo cualquier sistema que permita realizar el trabajo a distancia y que involucre mecanismos de procesamiento electrónico de información y el uso permanente de algún medio de telecomunicación para el contacto entre el trabajador a distancia y la empresa. 
 Para que los empleados de la zona franca y de los usuarios calificados o autorizados realicen su labor fuera del área declarada como zona franca, el Usuario Operador de la Zona Franca autorizará la salida y posterior retorno de los equipos de telecomunicación necesarios para el contacto entre el trabajador a distancia y la empresa, para lo cual, establecerá los procedimientos que garanticen su control, y deberá remitir a la Dirección Seccional de la Dirección de Impuestos y Aduanas Nacionales de la jurisdicción de la zona franca el listado de los equipos debidamente identificados. 
 Podrá ser prorrogado, durante el término de vigencia de este acto, por una sola vez y hasta por doce (12) meses.</t>
  </si>
  <si>
    <t>Por el cual se modifica el arancel de aduanas para la importación de productos necesarios para afrontar la emergencia sanitaria provocada por el coronavirus COVID-19.</t>
  </si>
  <si>
    <t>Establecer un arancel del cero por ciento (0%), ad valorem, a las importaciones de nación más favorecida (NMF) de los siguientes productos clasificados en las subpartidas del Arancel de Aduanas Nacional: 
 2804400000 
 4015199000 
 3005903900 
 5603129000 
 3401110000 
 6210100000 
 3401200000 
 6307903000 
 3401300000 
 9018390000 
 3402909900 
 9018909000 
 3926907000 
 9019200000 
 4015110000 
 9021900000 
 4015191000 
 9402909000</t>
  </si>
  <si>
    <t>Suspende términos en los trámites administrativos que adelanta la Superintendencia de Industria y Comercio.</t>
  </si>
  <si>
    <t>Superintendencia Industria Y Comercio</t>
  </si>
  <si>
    <t>Artículo 1. SUSPENDER los términos procesales de las actuaciones administrativas que se surten ante las dependencias de esta superintendencia, desde el 17 al 31 de marzo de 2020 (inclusive), fechas en que no correrán los términos para todos los efectos de ley, ni los sigueintes sevricios de la plataforma tecnológica en relación con dichos asuntos: Portal web, correo electrónico, sistema de información, internet, el sistema de trámites, sistema de recaudos para la legalziación de pagos y servicio al ciudadano.
 Artículo 2. ORDENAR a la Oficina de Atención al Consumidor y Apoyo Empresarial de la Superintendencia de Industria y Comercio realizar las actuaciones que resulten necesarias para efectuar la publicación de la presente resolución a través de la totalidad de canales de comunciación con los que cuenta la entidad.</t>
  </si>
  <si>
    <t>Se prohíbe el ingreso de visitantes a los Parques Arquelogicos de: San Agustin, Alto de piedras, Tierradentro, Teyuna, Ciudad Perdida, y Santa María de La Antigua del Darién.</t>
  </si>
  <si>
    <t>Instituto Colombiano de Antropología e Historia</t>
  </si>
  <si>
    <t>PRIMERO: Ordenar el cierre temporal y, en consecuencia, prohibir el ingreso de visitantes en los Parques Arqueológicos de: San Agustín, Alto de las Piedras, Tierradentro, Teyuna o Ciudad Perdida y Santa María de La Antigua del Darién, a partir de la publicación de la presente resolución y hasta nueva orden, de conformidad con lo expuesto en la parte motiva del presente acto administrativo. 
 SEGUNDO: La prohibición de ingreso incluye a los prestadores de servicios. 
 TERCERO: Recomendar a las personas naturales o jurídicas a quienes el ICANH ha autorizado la tenencia de bienes pertenecientes al patrimonio arqueológico que tienen atención al público, aplicar la medida preventiva de cierre temporal con el fin de evitar la propagación del virus. 
 CUARTO: Una vez se haya superado la declaratoria de emergencia sanitaria en Colombia, se informará mediante acto administrativo y con debida antelación, la fecha de apertura de los Parques mencionados en el artículo primero de la presente resolución. 
 QUINTO: Comunicar la presente resolución a los respectivos Alcaldes y Gobernadores.</t>
  </si>
  <si>
    <t>Por la cual se adoptan medidas transitorias y excepcionales en la prestación de los servicios de Bienestar Familiar del ICBF, en el marco de la emergencia sanitaria por causa del COVID-19.</t>
  </si>
  <si>
    <t>Bienestar Familiar</t>
  </si>
  <si>
    <t>ARTÍCULO PRIMERO. Suspender temporalmente, a partir del 16 de marzo de 2020 y hasta el 20 de abril de la presente anualidad, la atención presencial en las Unidades de Servicio -UDS-, Unidades Comunitarias de Atención -UCA- y Grupo de Atención -GA- de todas las modalidades y servicios de atención a la Primera Infancia que presta el ICBF a las niñas y los niños entre 0 a 5 años de edad, y mujeres gestantes. 
 PARÁGRAFO. Los servicios prestados dentro de estas modalidades de atención reiniciarán el lunes 20 de abril de 2020, término que podrá ser ampliado o modificado según los lineamientos de salud pública emitidos por el Gobierno Nacional.
 ARTÍCULO SEGUNDO. Realizar la entrega de raciones para preparar y raciones para vacaciones a los usuarios de los servicios de primera infancia, como acción inmediata que impacte de forma positiva en la garantía de su seguridad alimentaria y nutricional.
 ARTÍCULO TERCERO. Flexibilizar transitoriamente los servicios de educación inicial a la Primera Infancia.
 ARTÍCULO CUARTO. Disponer que los operadores de los servicios de atención en las modalidades de Centro de Desarrollo Infantil o institucional, hogares infantiles y hogares comunitarios en todas sus formas, realicen los pagos convenidos desde el 16 de marzo hasta el 20 de abril de 2020 a los agentes educativos y del cuidado de la primera infancia.
 ARTÍCULO QUINTO. Disponer que los Centros de Recuperación Nutricional -CRN, continúen con su operación, siguiendo las medidas de control comunicadas previamente.
 ARTÍCULO SEXTO. Mantener la medida de suspender los encuentros grupales de la modalidad “1.000 días para cambiar el mundo”, dispuesta en la Circular 002 de 12 de marzo de 2020.
 ARTÍCULO SÉPTIMO. Implementar quince (15) nuevas Unidades de Servicio de la modalidad “1.000 días para cambiar el mundo” en los 11 departamentos que hacen parte del Plan ‘Ni1+’ con el fin de atender un mayor número de población con riesgo de desnutrición considerando su vulnerabilidad frente a los procesos infecciosos. 
 ARTÍCULO OCTAVO. Implementar cinco (5) nuevas Unidades de Búsqueda Activa - UBAS- en los departamentos a los que se refiere el artículo anterior.
 ARTÍCULO NOVENO. Disponer que cuando se identifiquen casos de población con síntomas respiratorios, se activen por parte de las Unidades de Búsqueda Activa, los protocolos establecidos por el Ministerio de Salud y Protección Social. 
 ARTÍCULO DÉCIMO. Mantener activos todos los canales y servicios de Protección para garantizar el restablecimiento de los derechos de las niñas, los niños y adolescentes en todo el territorio nacional, en tanto tengan que ver con actos urgentes y verificación de derechos. 
 ARTÍCULO DÉCIMO PRIMERO. Restringir el ingreso de personal externo a las unidades de atención de las modalidades institucionales de los servicios de Protección, con el objetivo de minimizar el flujo de personas, a excepción de los profesionales designados por la Secretaria de Educación y demás instituciones y operadores para la atención de los niños, niñas, adolescentes y jóvenes, previa autorización del supervisor del contrato. En todo caso, todo el personal deberá cumplir con las medidas de bioseguridad dispuestas por el Ministerio de Salud. 
 ARTÍCULO DÉCIMO SEGUNDO. Restringir las visitas de familiares o cuidadores en todas las unidades de servicios de las modalidades institucionales de Protección. El operador deberá tomar las medidas necesarias para garantizar la comunicación, así como incrementar las actividades lúdicas, culturales y recreativas al interior de la unidad de servicio. 
 ARTÍCULO DÉCIMO TERCERO. Suspender los encuentros presenciales, a partir del 16 de marzo de 2020 y hasta el 20 de abril de la presente anualidad.
 ARTÍCULO DÉCIMO CUARTO. Para el cumplimiento de lo dispuesto en la presente Resolución, se deberán realizar las modificaciones transitorias que se requieran en los manuales operativos de las diferentes modalidades o la generación de documentos técnicos y administrativos por las Áreas Misionales, así como las modificaciones a los contratos de aporte que se encuentran en ejecución de los distintos servicios de bienestar familiar del ICBF en los casos que se requieran. 
 ARTÍCULO DÉCIMO QUINTO. Conforme a las disposiciones del Gobierno Nacional, se restringen los eventos, reuniones o actividades en desarrollo de las modalidades del servicio de bienestar familiar, a un máximo de 50 personas. Estas actividades deberán realizarse en grupos pequeños y espacios amplios y ventilados, que permitan que las personas estén como mínimo a un metro de distancia. 
 PARÁGRAFO: El número máximo de asistentes permitido podrá ajustarse conforme lo disponga el Gobierno Nacional, sin necesidad de modificación específica de esta resolución.</t>
  </si>
  <si>
    <t>Declara la urgencia manifiesta para celebrar la contratación de bienes y servicios necesarios para atender la emergencia sanitaria causada por el coronavirus COVID - 19.</t>
  </si>
  <si>
    <t>Artículo 1. Declarar la URGENCIA MANIFIESTA en el Ministerio de Salud y Protección Scoail para prevenir, conjurar y mitigar la situación de emergencia descrita en la parte motiva de este acto administrativo y sus efectos y con la finalidad de atender las fases de contención y mitigación del COVID-19 declarado como PANDEMIA por la OMS.
 Artículo 2. Para la adquisición de bienes, obras y servicios en el marco de la URGENCIA MANIFIESTA, cada área solicitante debe justificar en los estudios previos la necesidad, inmediatez de la contratación, su conexidad y la relcióndirecta con las fases de contención y mitigación de la pandemia COVID 19 declarada por la OMS, así como la contribución del bien, obra o servicio al enfrentamiento de la emergencia de tal forma que el empleo de las modalidades de contratación ordinaria sean ineficaces e ineficientes para satisfacer la necesidad.</t>
  </si>
  <si>
    <t>Suspende términos en los procesos jurisdiccionales que adelanta la Delegatura para Asuntos Jurisdiccionales de la Superintendencia de Industria y Comercio desde el 17 de marzo al 30 de abril de 2020.</t>
  </si>
  <si>
    <t>Artículo 1. SUSPENDER los términos en los procesos jurisdiccionales de Protección al Consumidor, Infracción de Derechos de Propiedad Industrial y Competencia Desleal que adelanta la Delegatura para Asuntos Jurisdiccionales de esta superintendencia, desde el 17 de ,arzo al 30 de abril de 2020 (inclusive), fechas en que no correrán los términos para todos los efectos de ley, ni los siguientes servicios de la plataforma tecnológica en relación con dichos asuntos: Portal web, correo electrónico, sistemas de información, Internet y el sistema de Trámites. 
 Artículo 2. ORDENAR a la Oficina de Atención al Consumidor y Apoyo Empresarial de la Superintendencia de Industria y Comercio realizar las actuaciones que resulten necesarias para efectuar la publicación de la presente resolución a través de la totalidad de canales de comunciación con los que cuenta la entidad.</t>
  </si>
  <si>
    <t>Modifica la Resolución 11792 del 16 de marzo de 2020 expedida por esta misma entidad.</t>
  </si>
  <si>
    <t>Artículo 1. Modificar el artículo 1 de la Resolución 11792 del 16 de Marzo de 2020 el cual quedrá así: "SUSPENDER los términos procesales de las actuaciones administrativas que se surten ante las dependencias de esta Superintendencia desde el 17 al 31 de marzo de 2020 (inclusive), fechas que no correrán los términos para todos los efectos de ley, ni los servicios de la plataforma tecnológoca en relación con dichos trámites. 
 Páragrafo: Se exceptúan del presente artículo aquellas actuaciones administrativas que deban adelantar de manera extraordinaria en cumplimiento de la Ley 1480 de 2011, las Delegaturas de Protección al Consumidor y de Control y Verificación de Reglamentos Técnicos y Metrología Legal, relacionados con la defensa del consumidor, inclusive en situaciones de emergencia, calamidad, infortunio o peligro común.
 Artículo 3. ORDENAR a la Oficina de Tecnología e Informática de la Superintendencia de industria y Comercio desplegar las actuaciones que resulten necesarias para que los distitos canales virtuales de comunicación, se suspendan desde el día 17 al 31 de marzo de 2020.</t>
  </si>
  <si>
    <t>Suspenden los términos procesales en la Delegatura para Funciones Jurisdiccionales de la Superintendencia Financiera de Colombia del 17 de marzo de 2020 al 8 de abril 2020, determina canales para atención al público, reprograma audiencias y define término de notificación de decisiones de protección al consumidor financiero.</t>
  </si>
  <si>
    <t>Superintendencia Financiera de Colombia</t>
  </si>
  <si>
    <t>ARTÍCULO PRIMERO: Suspender los términos procesales en la Delegatura para Funciones Jurisdiccionales de la Superintendencia Financiera de Colombia, donde se incluyen las audiencias programadas, a partir del 17 de marzo y hasta el 8 de abril de
 2020, inclusive.
 Parágrafo: Al tiempo de la finalización del término, se dispondrá sobre la pertinencia de la continuidad de la medida.
 ARTÍCULO SEGUNDO: Disponer que la atención de público en la Delegatura para Funciones _Jurisdiccionales de la Superintendencia Financiera de Colombia, durante este término, se efectuará a través de los siguientes canales: correo electrónico, página web, lineas telefónicas.
 ARTÍCULO TERCERO: Las audiencias que se iban a realizar en el periodo de tiempo referido, serán reprogramadas a través de auto que se notificará por medio de la página web de la presente Autoridad (ruta: www.superfinanciera.gov.co, consumidor financiero, Funciones Jurisdiccionales, notificaciones), de conformidad
 con parágrafo del articulo 295 del Código General del Proceso.
 ARTÍCULO CUARTO: Las decisiones que se profieran en ejerc1c10 de las acciones de protección al consumidor financiero, se entenderán notificadas el día en que se reanuden términos, esto es, el 13 de abril de 2020.</t>
  </si>
  <si>
    <t>Suspende la atención presencial al público, los términos de algunas actuaciones administrativas de la ANM y se toman otras determinaciones.</t>
  </si>
  <si>
    <t>Agencia Nacional de Minería</t>
  </si>
  <si>
    <t>Artículo 1. SUSPENDER la atención al público en todas las sedes a nivel nacional de la ANM desde el día 17 de marzo de 2020 hasta el día 01 de abril de 2020, ambas fechas inclusive.
 Artículo 2. SUSPENDER los términos de las actuaciones administrativas iniciadas ante la ANM y los términos con que cuentan los titulares mineros, solicitantes y proponentes para cumplir los requerimientos técnicos y jurídicos elevados por la autoridad minera, así como para interponer los recursos de reposición a que haya lugar, desde el día 17 de marzo de 2020 hasta el 01 de abril de 2020, ambas fechas inlcusive.
 ARTÍCULO 4.-SUSPENDER los términos dentro de los procesos de cobro coactivo que adelanta la ANM, desde el día 17 de marzo de 2020 hasta el día 01 de abril de 2020, ambas fechas inclusive.</t>
  </si>
  <si>
    <t>Se adopta como medida transitoria por motivos de salubridad pública, la suspensión de términos para los procesos sancionatorios adelantados en la Secretaría Distrital del Hábitat.</t>
  </si>
  <si>
    <t>Secretaría Distrital del Hábitat</t>
  </si>
  <si>
    <t>Artículo 1.  - Suspender los términos de las actuaciones administrativas sancionatorias adelantadas por la Subsecretaría de Inspección, Vigilancia y Control de Vivienda de la Secretaría Distrital de Hábitat a partir del 16 y hasta el 31 de marzo de 2020.
 Parágrafo: La presente medida queda sujeta a prórroga atendiendo a las condiciones sanitarias en las que se encuentre el territorio y la población al vencimiento de este plazo, conforme las directrices y lineamientos fijados por el Gobierno Nacional y Distrital.
 Artículo 2.  La suspensión de términos dentro de las actuaciones administrativas sancionatorias implica la interrupción del término de la caducidad de la facultad sancionatoria y pérdida de competencia para decidir los recursos de reposición y apelación dentro de los procesos sancionatorios del régimen de inspección, vigilancia y control de vivienda que se adelantan en la Subsecretaría de Inspección, Vigilancia y Control de Vivienda de la Secretaría
 Distrital del Hábitat.</t>
  </si>
  <si>
    <t>Servicios publicos domiciliarios</t>
  </si>
  <si>
    <t>Superintendencia de servicios públicos domiciliarios</t>
  </si>
  <si>
    <t>Para afrontar la emergencia sanitaria ocasionada por el COVID-19, las empresas de servicios públicos domiciliarios deberán atender las recomendaciones emitidas por el Gobierno nacional y las autoridades locales, dirigidas a evitar el contagio de sus empleados y/o colaboradores, sin que por ello se vea afectada la prestación del servicio en condiciones de continuidad y calidad.
 Al respecto se recomienda, entre otras, las siguientes medidas:
 a) Adoptar las medidas sanitarias señaladas por el Ministerio de Salud y Protección Social y las autoridades locales.
 b) Cancelar todos los eventos presenciales internos y externos.
 c) Adoptar el trabajo en casa para todas las personas que presenten patologías que, de acuerdo con lo estipulado por la OMS, representen factores de riesgo y para quienes puedan realizar sus labores a distancia.
 d) Reorganizar los grupos y turnos de trabajo para evitar la concentración de personas en un mismo sitio.
 e) Preferir videollamadas y conferencias telefónicas, en lugar de reuniones presenciales.
 f) Reforzar los sistemas informáticos para facilitar la mayor aplicación de la modalidad de trabajo en casa.
 g) Instruir al personal de la compañía y sus filiales a que mantengan, al menos, un metro de distancia entre sí y evitar los saludos con contacto físico.
 h) Realizar inventarios y adquisiciones para evitar desabastecimientos de insumos necesarios para el suministro y tratamiento de agua.
 i) Promover la desinfección de los espacios de trabajo.
 j) Suministrar los elementos de protección personal, instalar dispensadores de sustancias desinfectantes y promover el lavado frecuente de manos.
 k) Reforzar acciones informativas en las distintas plataformas de comunicación internas y externas, que garanticen la difusión oportuna y permanente de las comunicaciones oficiales que se emitan desde el Gobierno Nacional.
 2.2. Con el fin de contar con las medidas de contingencia que eviten la afectación a la prestación del servicio, monitorear de manera prioritaria y permanente las condiciones de la infraestructura sensible y esencial, así como del recurso humano asociado a la operación de la misma.</t>
  </si>
  <si>
    <t>Declaración del Estado de Emergencia Económica, Social y Ecológica en todo el territorío Nacional, con el fin de conjurar la grave calamidad pública por el COVID-19.</t>
  </si>
  <si>
    <t>Declárese el Estado de Emergencia Económica, Social y Ecológica en todo el territorio nacional, por el término de treinta (30) días calendario, contados a partir de la vigencia de este decreto. 
 El Gobierno nacional adoptará mediante decretos legislativos, además de las medidas anunciadas en la parte considerativa de este decreto, todas aquellas medidas adicionales necesarias para conjurar la crisis e impedir la extensión de sus efectos, así mismo dispondrá las operaciones presupuéstales necesarias para llevarlas a cabo.</t>
  </si>
  <si>
    <t>Suspension de ingreso de extranjeros</t>
  </si>
  <si>
    <t>Artículo 1°. Suspensión de ingreso al territorio colombiano. Suspender, hasta el 30 de mayo de 2020, el ingreso al territorio colombiano, por vía aérea, de pasajeros extranjeros.
 Solo se permitirá el ingreso al país de:
 1.1. Colombianos y extranjeros con residencia permanentes en Colombia, es decir, titulares de visa migrante, visa de residentes o visa de cortesía y sus beneficiarios en el país. Estos pasajeros deberán cumplir con las medidas sanitarias que para el efecto adopte el Ministerio de Salud y Protección Social.
 1.2. Personas pertenecientes a cuerpos diplomáticos debidamente acreditados en el país.
 1.3. Extranjeros que inicien su vuelo hacia el país antes de la fecha de entrada en vigencia de la presente Resolución
 1.4. La tripulación de la aeronave.
 Los extranjeros inadmitidos deberán regresar al país de origen de manera inmediata a su arribo. La aerolínea dispondrá lo necesario para regresarlos en el siguiente vuelo.</t>
  </si>
  <si>
    <t>Modifica R 385 de 2020</t>
  </si>
  <si>
    <t>Artículo 1°. Modificar los numerales 2.1. y 2.2. del artículo 2° de la Resolución número 385 de 2020, los cuales quedarán así:
 “2.1. Suspender los eventos con aforo de más de cincuenta (50) personas. Las autoridades locales deberán adelantar las acciones de vigilancia y control para el oportuno y efectivo cumplimiento de la medida”.
 “2.2. Ordenar a los alcaldes y gobernadores que evalúen los riesgos para la transmisibilidad del COVID-19 en las actividades o eventos que impliquen la concentración de personas en número menor a cincuenta (50), en espacios cerrados o abiertos y que, en desarrollo de lo anterior, determinen si el evento o actividad debe ser suspendido. De no suspenderse, los responsables de la organización de las actividades o eventos deberán garantizar el cumplimiento de los protocolos y medidas preventivas sanitarias dispuestas por este Ministerio, así como de las recomendaciones establecidas en la Circular Externa número 11 del 10 de marzo de 2020”
 Artículo 2°. La presente resolución rige a partir de su publicación y modifica la Resolución número 385 de 2020, modificada por la Resolución número 407 del presente año.</t>
  </si>
  <si>
    <t>medidas transitorias por motivos de emergencia sanitaria.</t>
  </si>
  <si>
    <t>Artículo 1°. Objeto. La presente resolución tiene por objeto adoptar las medidas administrativas a implementar en el Ministerio del Trabajo, con el fin de dar cumplimiento a las directrices dadas por las autoridades competentes en materia de salud pública, en el marco de la emergencia sanitaria declarada en atención a la aparición del virus coronavirus COVID-19.</t>
  </si>
  <si>
    <t>Por la cual se adoptan medidas transitorias frente a los trámites de restablecimiento de derechos de niños, niñas y adolescentes, en el marco de la emergencia sanitaria por causa del COVID-19.</t>
  </si>
  <si>
    <t>ARTÍCULO 1o. Suspensión de los términos de los Procesos Administrativos de Restablecimiento de Derechos. Se suspenden los términos de los Procesos Administrativos de Restablecimiento de Derechos - PARD, a partir de la fecha y hasta el 31 marzo de 2020, susceptible de prórroga de acuerdo con las directrices del Gobierno Nacional. Por lo tanto, en este periodo de tiempo no opera la pérdida de competencia.
 ARTÍCULO 2o. Verificación de Derechos. No obstante, en el evento de requerirse apertura PARD, se adoptarán las medidas de restablecimiento de derechos de urgencia y se suspenderán los términos del proceso durante el periodo establecido en la presente Resolución. En el desarrollo de las verificaciones de derechos deben adoptarse todas las medidas de bioseguridad que ha dispuesto el Gobierno Nacional para prevenir el contagio del COVID-19, como uso de tapabocas, lavado frecuente de manos con abundante agua y jabón, uso de gel antibacterial, y las demás que se dispongan.
 ARTÍCULO 3o. Asuntos extraprocesales. Se suspenden los términos para los trámites extraprocesales que tienen dispuestos un límite de tiempo y una vez se restablezca el servicio, deberán reprogramarse las audiencias y trámites respectivos.
 ARTÍCULO 4o. Responsabilidad de los Directores Regionales y Coordinadores de Centro Zonal. Implementar medidas de turnos rotativos de disponibilidad o de permanencia, así como evitar que los profesionales asistan a las oficinas si presenta alguna de las condiciones especificadas en las alertas emitidas por el Gobierno Nacional, e impedir aglomeración de usuarios en los centros zonales, siempre garantizando la atención de actos urgentes y verificación de derechos. 
 ARTÍCULO 5o. Sistema de Información Misional - SIM. En lo relacionado con los reportes de los Indicadores y Semáforos PARD que se generan en el Sistema de Información Misional - SIM, la Dirección de Protección aplicará la formulación correspondiente para excluir de la medición, los días durante los cuales se mantenga la suspensión de términos. 
 ARTÍCULO 6o. Comisarías de Familia. Se insta a los Alcaldes del país para adoptar las medidas correspondientes con las Comisarías de Familia, garantizando que se preste la atención de actos urgentes y verificación de derechos.</t>
  </si>
  <si>
    <t>Por la cual se establece medidas regulatorias transitorias en el sector de agua potable y saneamiento básico, derivadas de la emergencia declaradas por el Gobierno Nacional a causa del COVID-19.</t>
  </si>
  <si>
    <t>Minsiterio de Vivienda, Ciudad y Territorio</t>
  </si>
  <si>
    <t>ARTÍCULO 2. SUSPENSIÓN TEMPORAL DE LOS INCREMENTOS TARIFARIOS DE LOS SERVICIOS
 PÚBLICOS DOMICILIARIOS DE ACUEDUCTO Y ALCANTARILLADO. De manera temporal y por el término
 previsto en la presente Resolución, se suspende la aplicación de las variaciones tarifarias derivadas de los
 siguientes criterios:
 a) Actualización de los costos económicos de referencia por variación en el Índice de Precios al ConsumidorIPC, según lo dispuesto en el artículo 58 de la Resolución CRA 688 de 2014 y el artículo 11 de la
 Resolución CRA 825 de 2017, en concordancia con el artículo 125 de la Ley 142 de 1994.
 b) Las autorizadas por los Capítulos I y II del Título III de la Resolución CRA 864 de 2018.
 c) Las que surgen de la aplicación del Parágrafo de los artículos 28 y 42 de la Resolución CRA 688 de 2014.
 d) Las provenientes de los artículos 13; parágrafos 4 y 5 del artículo 19; parágrafos 3 y 4 del artículo 28 y el
 parágrafo 2 de los artículos 30 y 31 de la Resolución CRA 825 de 2017.
 e) La aplicación de la progresividad establecida en la Resolución CRA 881 de 2019, en el evento que el
 respectivo plan de progresividad contemple ajustes durante la vigencia de la presente resolución.
 f) Ajustes tarifarios por la aplicación de la Resolución CRA 907 de 2019. 
 ARTÍCULO 3. REINSTALACIÓN DEL SERVICIO DE ACUEDUCTO A LOS SUSCRIPTORES RESIDENCIALES
 SUSPENDIDOS. Las personas prestadoras del servicio público domiciliario de acueducto, que a la fecha de
 expedición de la presente resolución, cuenten con suscriptores residenciales en condición de suspensión del
 servicio, con excepción de aquellos que fueron suspendidos por fraude a la conexión o al servicio, deberán
 reinstalar de manera inmediata el servicio público domiciliario de acueducto.
 ARTICULO 4. RECONEXIÓN DEL SERVICIO DE ACUEDUCTO A LOS SUSCRIPTORES RESIDENCIALES
 CORTADOS. Las personas prestadoras del servicio público domiciliario de acueducto que a la fecha de
 expedición de la presente resolución, cuenten con suscriptores residenciales a quienes les hubiese cortado el
 servicio, deberán reconectarlos y/o proveerles dicho servicio mediante una solución alternativa, garantizando el
 volumen de agua potable correspondiente al consumo básico, con la celeridad que amerita la emergencia
 sanitaria.
 ARTÍCULO 5. SUSPENSIÓN Y CORTE DEL SERVICIO DE ACUEDUCTO. Durante la vigencia de la presente
 resolución, las personas prestadoras del servicio público domiciliario de acueducto no podrán adelantar acciones
 de suspensión o corte del servicio a los suscriptores residenciales. 
 ARTÍCULO 7. INCREMENTO DE FRECUENCIA DE LAVADO DE ÁREAS PÚBLICAS. Durante el término de
 aplicación de la presente Resolución, las personas prestadoras del servicio público de aseo en las actividades de
 recolección y transporte de residuos no aprovechables deberán realizar el lavado de áreas públicas de alto tráfico
 peatonal como mínimo con una frecuencia semanal, en articulación con el municipio y/o distrito respectivo.
 El lavado de áreas públicas, durante la emergencia sanitaria, deberá incorporar procedimientos de desinfección
 de superficies, para lo cual es necesario que previo a la aplicación del desinfectante, se efectúe la remoción de
 la suciedad, con ayuda de detergente o jabón, y posteriormente, una vez se encuentre libre de suciedad, se
 realice la aplicación del desinfectante en solución (según las instrucciones del fabricante y los requerimientos de
 la emergencia).
 ARTÍCULO 8. COSTO DE LAVADO Y DESINFECCIÓN DE ÁREAS PÚBLICAS A TRANSFER VÍA TARIFA AL
 USUARIO. Después de tres (3) meses de finalizado el periodo de emergencia sanitaria, y por los siguientes seis
 (6) meses, el Costo de Lavado y Desinfección de Áreas Públicas incurrido durante la emergencia sanitaria, podrá
 ser incorporado en el Costo de Limpieza Urbana por Suscriptor (CLUS), sin perjuicio de que la persona
 prestadora pueda gestionar aportes de los entes territoriales
 ARTÍCULO 11. INCREMENTO DE FRECUENCIA DE RECOLECCIÓN Y TRANSPORTE DE RESIDUOS
 SÓLIDOS NO APROVECHABLES Y DE BARRIDO Y LIMPIEZA DE VÍAS Y ÁREAS PÚBLICAS. Las personas
 prestadoras del servicio público de aseo en las actividades de recolección, barrido y limpieza de vías y áreas
 públicas deberán durante la aplicación de la presente resolución, incrementar las frecuencias de prestación
 cuando los entes territoriales establezcan que es necesario, como medida para afrontar la emergencia sanitaria
 del COVID-19. 
 ARTÍCULO 12. DURACIÓN DE LA MEDIDA. Las disposiciones contenidas en la presente Resolución se
 aplicarán por el término de la declaratoria de la emergencia sanitaria, por causa del Coronavirus COVID-19,
 declarada por el Ministerio de Salud y Protección Social mediante la Resolución 385 de 12 de marzo de 2020.</t>
  </si>
  <si>
    <t>Modifica los numerales 2.1 y 2.2 del articulo 2 de la Resolución 385 de 2020 en relación con la limitación del número de personas en actividades o eventos.</t>
  </si>
  <si>
    <t>Artículo 1. Modificar los numerales 2.1. y 2.2. del artítuclo 2 de la Resolución 385 de 2020, los cuales quedarán así: 
 2.1. Suspender los eventos con aforo de más de cincuenta (50) personas. Las autoridades
 locales deberán adelantar las acciones de vigilancia y control para el oportuno y efectiv cumplimiento de la medida.
 2.2.Ordenar a los alcaldes y gobernadores que evalúen los riesgos para la transmisibilidad del COVID-19 en las actividades o eventos que impliquen la concentración de personas en número menor a cincuenta (50), en espacios cerrados o abiertos y que, en desarroll de lo anterior, determinen si el evento o actividad debe ser suspendido. De no suspenderse los responsables de la organziación de las actividades o eventos deberán garantizar el cumplimiento de los protocolos y medidas preventivas sanistarias dispuestas por este Ministerio, así como de las recomendaciones establecidas en la circular Externa No. 11 del 10 de Marzo de 2020.</t>
  </si>
  <si>
    <t>Establece una tarifa excepcional para los servicios de estacionamiento de aeronaves de empresas colombianas de transporte público regular de pasajeros, con el fin de atender las medidas del COVID-19.</t>
  </si>
  <si>
    <t>Artículo 1. Establecer una tarifa cero (0) pesos , pa los servicios de estacionamiento de aeronaves de empresas colombianas de transporte público regular de pasajeros en las áreas especialmente definidas para atender esta contingencia en los Aeropuertos administrados por la Aerocivil.
 Artículo 2. Las empresas colombianas de transporte público regular de pasajeros deberán presentar a la dirección de Servicios a la Navegación Aérea , la solicitud de estacionamiento de cada aeronave que quedeen tierra mientras persista los hechos generados de esta medida, indicado la matricula con una antelación de doce horas.</t>
  </si>
  <si>
    <t>Decreta como medida transitoria por motivos de salubridad pública, la suspensión de términos en las actuaciones administrativas y disciplinarias que se adelantan en la Superintendencia de Sociedades</t>
  </si>
  <si>
    <t>Superintendencia de Sociedades</t>
  </si>
  <si>
    <t>ARTÍCULO PRIMERO.- Ordenar la suspensión de términos para los actuaciones administrativas y las actuaciones disciplinarias que se adelantan ante las sedes de Bogotá y las Intendencias Regionales de la Superintendencia de Sociedades, entre el 18 de marzo y el 8 de abril de 2020, inclusive, de conformidad con lo indicado en la parte motiva del presente acto administrativo. 
 PARÁGRAFO SEGUNDO.- La suspensión de términos no se aplicará para las actuaciones en materia de contratación estatal.
 PARÁGRAFO TERCERO.- Al término de este plazo se expedirán las decisiones sobre la continuidad de esta medida.
 ARTÍCULO SEGUNDO.- Los jefes inmediatos en cada dependencia adoptarán las medidas necesarias para dar cumplimiento a lo antes previsto y coordinarán con los servidores a su cargo, las actividades que desarrollaran durante el periodo de suspensión.</t>
  </si>
  <si>
    <t>Suspende términos legales de las actuaciones jurisdiccionales que se tramitan ante la Unidad Administrativa Especial Dirección Nacional de Derechos de Autor, se suspenden todos los trámites y servicios de manera presencial y los términos de algunas solicitudes y actuaciones administrativas.</t>
  </si>
  <si>
    <t>Dirección Nacional de Derechos de Autor</t>
  </si>
  <si>
    <t>Artículo 1. Suspender los términos procesales de las actuaciones jurisdiccionales que se tramitan ante la Subdirección de Asuntos Jurisdiccionales de la DNDA mientra la misma dure cerrada, desde el día 18 (inclusive) de marzo de 2020 hasta el 30 (inclusive) de abril de 2020.
 Artículo 2:Realizar audiencias que se adelanten ante el centro de conciliación y arbitraje Fernando Hinestroza de la DNDA, desde el día 18 de marzo hasta el día 30 de abril de 2020, únicamente de manera virtual, para taes fecetos las partes deberán coordinar con el conciliador (a) el medio a través del cual asistirán a esta conforme al artículo 42 y ss. del Reglamento Interno del Centrol.</t>
  </si>
  <si>
    <t>Juntas de socios COMERCIAL</t>
  </si>
  <si>
    <t>los socios y administradores de sociedades supervisadas por esta entidad deberán atender a lo que allí se dispone para evitar, en lo posible, que el desarrollo de las reuniones de los órganos sociales implique desplazamientos y aglomeraciones que puedan servir de factores para la propagación del COVID-19, a la vez que deberán dar estricto cumplimiento a las restricciones dadas por las autoridades nacionales y locales en materia de reuniones y sus aforos.</t>
  </si>
  <si>
    <t>Poder preferente del Ministerio del trabajo</t>
  </si>
  <si>
    <t>Medidas de protección al empleo con ocasión de la fase de contención:
 1. TRABAJO EN CASA: no exige los requisitos del numeral 4 del articulo 6 de la ley 1221 de 2008, debe existir acuerdo entre el empleador y el trabajador.
 2. TELETRABAJO
 3. JORNADA LABORAL FLEXIBLE: con el máximo de 48 horas semanales puede ser variable mínima de 4 y máximo de 10 en la jornada de 6 a.m. a 9 p.m.
 4. VACACIONES ANUALES, ANTICIPADAS Y COLECTIVAS: pueden concederse antes de causar el derecho, para las colectivas el empleador puede dar aviso con el fin de contrarrestar las bajas de producción o ingresos o si se ordena el aislamiento por el gobierno.
 5. PERMISOS REMUNERADOS Y SALARIO SIN PRESTACION DEL SERVICIO.</t>
  </si>
  <si>
    <t>Instrucciones que deben ser tenidas en cuenta por los alcaldes y gobernadores en materia de orden público, en el marco de la emergencia sanitaria por el COVID-19.</t>
  </si>
  <si>
    <t>Ordenar a los alcaldes y gobernadores que en el marco de sus
 competencias constitucionales y legales:
 2.1. Prohíban el consumo de bebidas embriagantes en espacios abiertos y
 establecimientos de comercio, a partir de las seis de la tarde (6:00 p.m.) del día
 jueves 19 de marzo de 2020, hasta las 6:00 a.m. del día sábado 30 de mayo de
 2020. No queda prohibido el expendio de bebidas embriagantes.
 2.2. Prohíban las reuniones y aglomeraciones de más de cincuenta (50) personas, a
 partir de las seis de la tarde (6:00 p.m.) del día jueves 19 de marzo de 2020, hasta
 el día sábado 30 de mayo de 2020.</t>
  </si>
  <si>
    <t>Criterios para el reconocimiento y pago de una compensación a favor de la población más vulnerable para generar mayor equidad en el impuesto sobre las ventas -IVA.</t>
  </si>
  <si>
    <t>Artículo 1.3.1.19.3. Beneficiarios y monto de la compensación. El Ministerio de Hacienda y Crédito Público determinará mediante resolución el listado de los beneficiarios y el monto de la compensación del impuesto sobre las ventas (IVA), conforme con la metodología de focalización establecida por el Departamento Nacional de Planeación (DNP) y teniendo en cuenta en todo caso, el Marco Fiscal de Mediano Plazo y la disponibilidad presupuestal. 
 Para efectos de lo previsto en el inciso anterior, el Ministerio de Hacienda y Crédito Público podrá solicitar a las entidades competentes una lista que especifique de manera clara e individualizada las personas que cumplen con los criterios de focalización establecidos en este Capítulo.</t>
  </si>
  <si>
    <t>Medidas para organizar la expedición de actos y órdenes en materia de orden público, con ocasión de la emergencia sanitaria por causa del coronavirus, COVID-19.</t>
  </si>
  <si>
    <t>Las instrucciones, actos y órdenes del Presidente de la República en materia de orden público, en el marco de la emergencia sanitaria por causa del coronavirus COVID-19, se aplicarán de manera inmediata y preferente sobre las disposiciones de gobernadores y alcaldes. Las instrucciones, los actos y órdenes de los gobernadores se aplicarán de igual manera y con los mismos efectos en relación con los de los alcaldes. 
 Parágrafo 1°. Las disposiciones que para el manejo del orden público expidan las autoridades departamentales, distritales y municipales, deberán ser previamente coordinadas y estar en concordancia con las instrucciones dadas por el Presidente de la República. 
  Parágrafo 2°. Las instrucciones, actos y órdenes emitidas por gobernadores, alcaldes distritales y municipales, deberán ser coordinados previamente con la fuerza pública en la respectiva jurisdicción.</t>
  </si>
  <si>
    <t>Medida sanitaria obligatoria de aislamiento preventivo para proteger los adultos mayores de 70 años.</t>
  </si>
  <si>
    <t>Artículo 1. Ordénese la medida sanitaria obigatoriade aislamiento preventivo, para las personas mayores de setenta (70) años, a partir del veinte (20) de marzo de 2020 a las siete de la mañana (07:00) hasta el treinta (30) de mayo de 2020 a las doce de la noche (12:00 pm).
 Artículo 2. De manera excepcional podrán salir del lugar de residencia las personas mayores de setenta años, unicamente por las situaciones que cobija esta resolución.</t>
  </si>
  <si>
    <t>Modifica temporalmente el artículo séptimo de la Resolución 1545 de 2 de julio de 2015, con el fin de atender las medidas del Gobierno Nacional por causa del Coronavirus COVID-19.</t>
  </si>
  <si>
    <t>Artículo 1. Modifíquese temporalmente el artículo séptimo de la Resolución 1545 de 2015, el cual querdará así: "ARTÍCULO SÉPTIMO: Las empresas de Transporte Aéreo respecto a este trimestre deberán a más tardar el quinto día hábil del mes siguiente al respectivo periodo, girar o transferir en pesos colombianos los valores como resultado del recaudo de impuesto de timbre, a las cuentas que para tal efecto designe la dirección General de Crédito Público y del Tesoro Nacional".</t>
  </si>
  <si>
    <t>Suspende los términos en los procesos y actuaciones administrativos en materia tributaria, aduanera y cambiaria en la Dirección de Impuestos y Aduanas Nacionales – DIAN, como medida transitoria por motivos de salubridad pública.</t>
  </si>
  <si>
    <t>Dirección de Impuestos y Aduanas Nacionales – DIAN</t>
  </si>
  <si>
    <t>ARTÍCULO 1º. SUSPENDER entre el 19 de marzo y el 03 de abril de 2020, inclusive, los términos en los procesos y actuaciones administrativas, en materia tributaria, aduanera y cambiaria, de conformidad con lo indicado en la parte motiva de la presente resolución.
 PARÁGRAFO PRIMERO. En materia aduanera, la suspensión de términos incluye: i) Plazos de autorizaciones o habilitaciones, ii) Respuesta a requerimientos ordinarios de información, iii) Plazos internos para hacer visitas, iv) Tránsitos, almacenamiento y
 transporte multimodal, v) Plazos para reimportar las mercancías exportadas temporalmente, vi) Plazos para importar menajes, y vii) Plazos para presentar entregas urgentes.
 ARTÍCULO 2º. SUSPENDER entre el 19 de marzo y el 03 de abril de 2020, inclusive, los términos establecidos para la gestión interna de las solicitudes y denuncias por el Servicio Informático Electrónico (SIE) de PQRS, los plazos para decidir las solicitudes especiales
 del Registro Único Tributario RUT y en general las peticiones ingresadas a través del Servicio Informático Electrónico (SIE) pendientes de gestionar</t>
  </si>
  <si>
    <t>Por la cual se adoptan medidas sanitarias de control en algunos establecimientos por causa del COVID-19 y se dictan otras disposiciones.</t>
  </si>
  <si>
    <t>Ministerio de Salud y Protección Social y Ministerio de Comercio, Industria y turismo</t>
  </si>
  <si>
    <t>Artículo 1. Clausura temporal de establecimientos. Adoptar como medida sanitaria preventiva y de control en todo el territorio nacional, la clausura de establecimientos y locales comerciales de esparcimiento y diversión; de baile; ocio y entretenimiento y juegos de azar y apuetstas tales como casinos, bingos, y terminales de juegos de video.
 Parágrafo 1. Establecimientos y locales comerciales que prevean en su objeto sociaql la venta de comidas y bebidas, permanecerán cerrados al público y solamente pueden ofrecer estos servicios a través de comercio electrónico o por entrega a domicilio para su consumo fuera de los establecimientos. 
 Parágrafo 2. Esta medida no aplica para los servicios prestados en establecimientos hoteleros.
 Artículo 2. Suspensión de trabajos o servicios. Suspensión del expendio de bebidas alcohólicas para el consumo dentro de los establecimientos , podrá realizarse venta de estos productos a través de comercio electrónico o por entrega a domicilio para su consumo fuera de establecimientos. 
 Parágrafo. Esta medida no aplica para los servicios prestados en establecimientos hoteleros.
 Artículo 3. Inobservacia delas medidasdará lugar a las sanciones penales y pecuniarias .
 Artículo 4. Vigencia. Rige desde la fecha de su publicación hasta el 15 de Abril de 2020.</t>
  </si>
  <si>
    <t>Por medio de la cual se declara urgencia manifiesta para celebrar la contratación de bienes y servicios necesarios en el instituto colombiano de bienestar familiar Cecilia de la Fuente lleras – ICBF y se dictan otras disposiciones.</t>
  </si>
  <si>
    <t>ARTÍCULO PRIMERO: Declarar la urgencia manifiesta para celebrar la contratación de bienes y servicios necesarios en el Instituto Colombiano de Bienestar Familiar Cecilia de La Fuente Lleras - ICBF, para atender la situación de emergencia sanitaria por causa del Coronavirus COVID-19 de conformidad con lo dispuesto en el artículo 42 del Estatuto de Contratación Pública, hasta el 16 de abril de 2020 de acuerdo con la declaratoria de Estado de Emergencia Económica, Social y Ecológica del gobierno nacional. 
 ARTÍCULO SEGUNDO: Ordenar la celebración de los contratos derivados de la presente declaratoria tanto para la Sede de la Dirección General como para las Direcciones Regionales y que tengan como único fin de prevenir, contener y mitigar los efectos de la pandemia del virus COVID-19 y así garantizar la prestación del servicio público de bienestar familiar a lo largo del territorio nacional.
 ARTÍCULO TERCERO: Delegar en el Secretario General la ordenación del gasto y el ejercicio de la facultad para dirigir y celebrar los contratos y/o convenios sin límite de cuantía de la Sede de la Dirección General, para la adquisición de los bienes y servicios relacionados en el artículo segundo de esta resolución. 
 ARTÍCULO CUARTO: Delegar en los Directores Regionales la ordenación del gasto y el ejercicio de la facultad para dirigir y celebrar los contratos y/o convenios por cuantía de hasta por 100 SMLMV, para la adquisición de los bienes y servicios relacionados en el artículo segundo de esta resolución cuya ejecución se desarrolle en forma exclusiva en el territorio de su jurisdicción. 
 ARTÍCULO QUINTO: Los contratos que se realicen en el marco de la presente declaratoria de urgencia manifiesta, deberán contar con concepto previo del Comité de Contratación de la Sede de la Dirección General o de la Dirección Regional, según su competencia. 
 ARTÍCULO SEXTO: Ordenar a la Dirección de Contratación de la Sede de la Dirección General y a los Grupos Jurídicos y/o Grupos de Contratación de las Direcciones Regionales del ICBF, tramitar las contrataciones objeto de ia presente resolución a través de la plataforma de Secop II. 
 ARTÍCULO SÉPTIMO: Ordenar a la Dirección de Contratación de la Sede de la Dirección General y a los Grupos Jurídicos y/o Grupos de Contratación de las Direcciones Regionales de! ICBF, se conformen y organicen los expedientes respectivos según su competencia, con copia de este acto administrativo, de los contratos originados en la presente urgencia manifiesta, y demás antecedentes técnicos y administrativos, con el fin de que sean remitidos dentro de los 30 días siguientes a la celebración de los mismos a la Contraloría General de la República, para el ejercicio del control fiscal pertinente, de conformidad con el artículo 43 de la Ley 80 de 1993.</t>
  </si>
  <si>
    <t>Por el cual se adopta en el anexo para la prestación de los servicios de Atención a la primera infancia del ICBF, Ante la declaración de emergencia sanitaria establecidas por el Gobierno Nacional de Colombia causado por causa del COVID-19.</t>
  </si>
  <si>
    <t>ARTÍCULO PRIMERO. Adoptar el Anexo para la prestación de los Servicios de Atención a la Primera Infancia del ICBF, ante la declaración de emergencia sanitaria establecida por el Gobierno Nacional de Colombia por causa del COVID - 19, de la Dirección de Primera Infancia del ICBF, el cual es de obligatorio cumplimiento por el término de la medida transitoria y excepcional, es decir, hasta el 20 de abril de 2020, término que podrá ser ampliado o modificado según los lineamientos de salud pública emitidos por el Gobierno Nacional. Dicho anexo hará parte integral del Lineamiento Técnico para la Atención a la Primera Infancia y los Manuales Operativos de las modalidades de atención: Comunitaria; Familiar; Institucional y Propia e Intercultural para la atención a la primera infancia. 
 ARTÍCULO SEGUNDO. El Anexo adoptado por la presente Resolución, es de obligatorio cumplimiento por todos los actores involucrados en la prestación de los servicios de atención a la primera infancia, Entidades Administradoras del Servicio, Servidores Públicos y demás colaboradores del ICBF que prestan, asesoran y orientan el Servicio Público de Bienestar Familiar, en pro de contribuir de manera eficaz en la prevención, el manejo y la contención del Coronavirus (COVID-19). 
 ARTÍCULO TERCERO. Los Directores Regionales, Coordinadores de Grupos Trabajo y Coordinadores de Centros Zonales, serán los responsables de acoger y verificar la aplicación del Anexo para la prestación de los Servicios de Atención a la Primera Infancia del ICBF, ante la declaración de emergencia sanitaria establecida por el Gobierno Nacional de Colombia por causa del COVID -19, de la Dirección de Primera Infancia del ICBF. Adicionalmente, teniendo en cuenta la evolución que tenga el COVID-19 en Colombia, estas medidas serán ampliadas o modificadas para atender los lineamientos de las autoridades nacionales. 
 ARTÍCULO CUARTO. El Anexo para la prestación de los Servicios de Atención a la Primera Infancia del ICBF, ante la declaración de emergencia sanitaria establecida por el Gobierno Nacional de Colombia por causa del COVID - y los formatos que hagan parte de este, adoptados mediante la presente Resolución, serán publicados en la página web del ICBF</t>
  </si>
  <si>
    <t>Por la cual se suspenden términos dentro de los procesos disciplinarios y los procesos administrativos sancionatorios que se adelantan en el ICBF a partir del 18 y hasta el 31 de marzo de 2020 en razón a la emergencia sanitaria declarada en el territorio nacional.</t>
  </si>
  <si>
    <t>ARTÍCULO PRIMERO. Suspender los términos procesales a partir del 18 y hasta el 31 de marzo de 2020, en los procesos disciplinarios de competencia de la Oficina de Control Interno Disciplinario, así como las actuaciones en segunda instancia de la Dirección General del Instituto Colombiano del Bienestar Familiar respecto de esos trámites que son sustanciados por la Oficina Asesora Jurídica. Esta medida podrá ser modificada o prorrogada de acuerdo con las instrucciones impartidas por el Gobierno nacional respecto de la emergencia sanitaria. 
 Lo anterior, sin perjuicio de la continuidad en el desempeño de las funciones y actividades por parte de los servidores y colaboradores de la Oficina de Control Interno Disciplinario, la Oficina Asesora Jurídica, así como de la Dirección General, bien sea en la sede con las restricciones dispuestas en las Circulares No. 003 y 004 de 2020, o desde sus hogares bajo la orientación de los respectivos superiores.
 ARTÍCULO SEGUNDO. Suspender los términos procesales a partir del 18 y hasta el 31 de marzo de 2020, en los procesos administrativos sancionatorios de competencia de la Dirección General del ICBF que son sustanciados por la Oficina de Aseguramiento a la Calidad con control de legalidad de la Oficina Asesora Jurídica. Esta medida podrá ser modificada o prorrogada de acuerdo con las instrucciones impartidas por el Gobierno nacional respecto de la emergencia sanitaria.</t>
  </si>
  <si>
    <t>Por medio de la cual se suspenden términos en las actuaciones administrativas, sancionatorias, disciplinarias y de cobro coactivo de la Registraduría Nacional del Estado Civil como consecuencia de la emergencia sanitaria ocasionada por el virus COVID-19.</t>
  </si>
  <si>
    <t>Registraduría General del Estado Civil</t>
  </si>
  <si>
    <t>ARTÍCULO PRIMERO: SUSPENDER TÉRMINOS en todas las actuaciones administrativas del procedimiento sancionatorio, disciplinario y de cobro coactivo que se adelantan en la Entidad, a partir del diecinueve (19) de marzo y hasta el tres (3) de abril de dos mil veinte (2020) inclusive.
 ARTÍCULO SEGUNDO: CANAL DE RECEPCIÓN DE PQR's, el único canal de recepción de derechos de petición, quejas, reclamos y demás, será a través de la página web www. registrad uria.gov.co en el enlace https://wsp.registraduria.gov.co/contacto/
 ARTÍCULO TERCERO: La Registraduría Nacional del Estado Civil estudiará y evaluará la necesidad de ampliar estas medidas o dictar nuevas según la evolución de esta calamidad pública y/o emergencia sanitaria.</t>
  </si>
  <si>
    <t>Se establecen medidas de carácter tributario que reduzcan el valor en la importación y adquisición de bienes e insumos en el territorio nacional, indispensables para la prestación de los servicios médicos de los pacientes que padezcan el Coronavirus COVID-19 . Se exceptúan transitoriamente de IVA productos como Nebulizadores, camas hospitalarias , flujómetros , ventiladores , entre otros.</t>
  </si>
  <si>
    <t>Por el término de duración de la emergencia de que trata el Decreto 417 de 2020, estarán exentos del
 impuesto sobre las ventas -IVA, en la importación, yen las ventas en el territorio nacional sin derecho a devolución y/o compensación, los siguientes bienes siempre y cuando se cumplan las especificaciones técnicas establecidas en el Anexo que hace parte integral del presente Decreto Ley
 1. Nebulizador
 2. Báscula pesa bebés
 3. Monitor de signos vitales
 4. Electrocardiógrafo
 5. Glucómetro
 6. Tensiómetro
 7. Pulsoximetro
 8. Aspirador de secreciones
 9. Desfibrilador
 10. Incubadora
 11. Lámpara de calor radiante
 12.Lámpara de fototerapia
 13. Bomba de infusión
 14. Equipo de órganos de los sentidos
 15. Bala de Oxígeno
 16. Fonendoscopio
 17. Ventilador
 18. Equipo de rayos X portátil
 19. Concentrador de oxígeno
 20. Monitor de transporte
 21. Flujómetro
 22. Cámara cefálica
 23. Cama hospitalaria
 24. Cama hospitalaria pediátrica :</t>
  </si>
  <si>
    <t>Teniendo en cuenta la declaratoria de la emergencia económica, social y ecológica y con ocasión de la disminución en la disponibilidad de personal de los usuarios de comercio exterior para atender la operación aduanera se amplió la vigencia del reconocimiento e inscripción de los usuarios aduaneros permanentes o usuarios altamente exportadores.</t>
  </si>
  <si>
    <t>Para efectos de lo previsto en el artículo 766 del Decreto 1165 de 2019 y demás disposiciones concordantes, la vigencia del reconocimiento e inscripción de los usuarios aduaneros permanentes y usuarios altamente exportadores se prorroga hasta el treinta y uno (31) de mayo de 2020. Este plazo se extenderá de manera automática mientras se mantenga la declaratoria de la emergencia sanitaria por causa del nuevo coronavirus Covid - 19, declarada mediante Resolución 385 del doce (12) de marzo de 2020 o la norma que la modifique, adicione o sustituya, y la emergencia económica social y ecológica declarada mediante Decreto 417 de 2020.</t>
  </si>
  <si>
    <t>Por el cual se modifican y adicionan artículos de la Sección 2 del Capítulo 13 Título 1 Parte 6 Libro 1 del Decreto 1625 de 2016, Único Reglamentario en Materia Tributaria</t>
  </si>
  <si>
    <t>Esta norma amplio los plazos para la presentación de la declaración del impuesto sobre la renta y complementarios que vencen entre el veintiuno (21) de abril y el cinco (05) de mayo del año 2020, atendiendo el último dígito del Número de Identificación Tributaria -NIT.</t>
  </si>
  <si>
    <t>Este decreto extendió el plazo para la renovación de la matricula Mercantil y los demás registros que integran el Registro Único Empresarial y Social – RUES hasta el 3 de julio de 2020, debido a la emergencia sanitaria. De igual forma, ante la emergencia sanitaria extendió el tiempo en el cual se pueden realizar las asambleas ordinarias hasta dentro del mes siguiente a la finalización de la emergencia sanitaria declarada en el territorio nacional."</t>
  </si>
  <si>
    <t>Extiéndase el plazo para la renovación de la matrícula mercantil, el RUNEOL y demás registros que integran el Registro Único Empresarial y Social RUES, relacionados en el artículo 166 del Decreto Ley 019 de 2012, con excepción del registro único de proponentes, hasta el día tres (3) de julio de 2020. 
 Parágrafo. La depuración anual de la base de datos del Registro Único Empresarial RUES, se deberá efectuar dentro del mes siguiente al vencimiento del término previsto en este artículo. Las Cámaras de Comercio deberán remitir a la Superintendencia de Industria y Comercio el listado de comerciantes e inscritos que incumplieron el deber de renovar su matrícula o inscripción de conformidad con lo dispuesto en el presente Decreto. 
 Las personas inscritas en el RUP deben presentar la información para renovar su registro a más tardar el quinto día hábil del mes de julio de 2020.</t>
  </si>
  <si>
    <t>Medidas de proteccion al empleo</t>
  </si>
  <si>
    <t>El ministerio del trabajo informa que hará uso del poder preferente para evaluar las solicitudes de autorización de despidos colectivos o suspensión temporal de actividades hasta por 120 días, a raíz de las emergencias sanitarias generada por el COVID 19.
 Las solicitudes de empleadores para suspensiones de contrato o despidos colectivos que lleguen a las direcciones territoriales del pais y oficinas especiales de la dirección de inspección, vigilancia y control (IVC) del Ministerio del trabajo en Bogota, quien será la única autorizada para estudiar peticiones.</t>
  </si>
  <si>
    <t>Suspende términos procesales en la Oficina de Control Disciplinario Interno del Ministerio de Hacienda y Crédito Público.</t>
  </si>
  <si>
    <t>Artículo 1. suspender los términos procesales de los expedientes disciplinarios (Ley 734 de 2002), por el período comprendido entre el diecisiete (17) de marzo de dos mil veinte 2020 al treinta y uno (31) de marzo de dos mil veinte, adelantados tanto en primera instancia por la Oficina de Control Disciplinario Interno, como por la segunda instancia, en cabeza del Ministro de Hacienda y Crédito Público.
 Parágrafo. Al término de este plazo se expedirán las decisiones sobre la posible continuidad de esta medida.
 Artículo 2. La presente decisión implica la interrupción de los términos de caducidad y prescripción de los diferentes procesos que adelanta la Oficina de Control Disciplinario Interno, así como de las decisiones que se encuentran en curso en segunda instancia, por
 el término previsto en el artículo primero de la presente resolución</t>
  </si>
  <si>
    <t>Por la cual se prorroga la vigencia de las licencias de funcionamiento para prestar servicios de protección integral a los niños, niñas, adolescentes y sus familias en razón a la emergencia sanitarias declarada en el territorio nacional.</t>
  </si>
  <si>
    <t>ARTÍCULO PRIMERO. Las licencias de funcionamiento para prestar servicios de protección integral a los niños, niñas, adolescentes y sus familias, que venzan desde el día 19 de marzo de 2020 hasta el 30 de mayo de 2020,se entenderán prorrogadas en su vigencia por un término de dos (2) meses adicionales al vencimiento inicial. 
 ARTÍCULO SEGUNDO. Los Directores Regionales y la Oficina de Aseguramiento de la Calidad del Instituto Colombiano del Bienestar Familiar deberán tomar las medidas necesarias en las actuaciones que se encuentren en curso, para dar cumplimiento al principio de publicidad y las garantías constitucionales pertinentes, de acuerdo con sus competencias. 
 ARTÍCULO TERCERO. Publicar la presente resolución en la página web y en lugar visible de las instalaciones de la Sede de la Dirección General, de las Direcciones Regionales y en la Oficina de Aseguramiento a la Calidad del Instituto Colombiano del Bienestar Familiar.</t>
  </si>
  <si>
    <t>Medidas para atender la contingencia generada por el COVID-19.</t>
  </si>
  <si>
    <t>Departamento Administrativo para la Prosperidad Social</t>
  </si>
  <si>
    <t>ARTÍCULO PRIMERO. — Trabajo en casa. Establecer con carácter temporal y transitorio el trabajo en casa para todos los servidores públicos y contratistas del Departamento Administrativo para la Prosperidad Social - Prosperidad Social realizando las funciones propias del empleo que desempeñan y sus obligaciones de manera remota en casa bajo las directrices del jefe inmediato o supervisor respectivamente.
 PARÁGRAFO PRIMERO. - El servidor público o contratista que considere que sus funciones, tareas, actividades y responsabilidades las puede desarrollar desde su casa, informará al jefe inmediato para adelantar sus tareas de manera remota desde su casa y coordinará las actividades considerando todas las herramientas tecnológicas que se requieran.</t>
  </si>
  <si>
    <t>Medidas transitorias por motivos de la propagación del virus COVID-19, consistentes en la suspensión de términos en las actuaciones administrativas y procesales del régimen administrativo sancionatorio y disciplinario.</t>
  </si>
  <si>
    <t>Superintendencia de la Economía Solidaria</t>
  </si>
  <si>
    <t>ARTÍCULO 1°. - Suspender entre el 19 de marzo y el 18 de abril de 2020, inclusive, las actuaciones administrativas, y las actuaciones procesales del régimen administrativo sancionatorio y disciplinario
 que se surtan ante la Superintendencia de la Economía Solidaria; fecha en la que no correrán los términos para todos los efectos de Ley, por las razones expuestas en la parte motiva de esta
 providencia.
 ARTÍCULO 2°. - Suspender entre el 19 de marzo y el 18 de abril de 2020, inclusive, la recepción de correspondencia de usuarios externos ante la Ventanilla Única de Correspondencia en la sede de la Superintendencia de la Economía Solidaria. Para este fin, se dispondrán todos los canales virtuales de la Entidad para recibir peticiones, consultas y demás solicitudes ciudadanas.
 ARTÍCULO 3°. - Suspender entre el 19 de marzo y el 18 de abril de 2020, inclusive, las actuaciones que se adelanten con carácter disciplinario en contra de los funcionarios de la Superintendencia de la Economía Solidaria, tanto en primera como en segunda instancia.</t>
  </si>
  <si>
    <t>Fiscalizacion por despidos en el marco del COVID</t>
  </si>
  <si>
    <t>FISCALIZACION LABORAL RIGUROSA A LAS DECISIONES LABORALES DEL SECTOR PRIVADO:
 El empleador debe valorar las funciones a cargo del trabajador y la posibilidad del desempeño de las mismas.</t>
  </si>
  <si>
    <t>Por el cual se dictan medidas sobre la prestación del servicio público de transporte y su infraestructura, dentro del Estado de Emergencia, Económica, Social y Ecológica</t>
  </si>
  <si>
    <t>Créese, durante el tiempo que dure la emergencia económica, social y ecológica, el Centro de Logística y Transporte, el cual estará adscrito al Ministerio de Transporte, con capacidad técnica propia, pero sin personería jurídica, patrimonio, autonomía administrativa y financiera. 
 El Centro de Logística y Transporte tendrá las siguientes funciones: 
 1. Asesorar las materias que correspondan a garantizar la prestación del servicio público de transporte durante el tiempo que dure la emergencia económica, social y ecológica. 
 2. Adoptar las decisiones que permitan establecer las condiciones de transporte y tránsito a pasajeros, carga, y demás asuntos excepcionales cuyo transporte y tránsito se permita en el país. 
 3. Velar porque el transporte de bienes objeto de abastecimiento para la población nacional se realice con los menores costos posibles y racionalizando los recursos del Estado y de quienes resulten involucrados en la prestación del servicio público de transporte. 
 4. Orientar los parámetros de ejecución de las actividades de las entidades pertenecientes al sector administrativos transporte, y de estas con los demás sectores administrativos.</t>
  </si>
  <si>
    <t>Por el cual se dictan disposiciones en materia de servicios públicos de
 acueducto, alcantarillado y aseo para hacer frente al Estado de Emergencia
 Económica, Social y Ecológica declarado por el Decreto 417 de 2020</t>
  </si>
  <si>
    <t>Ministerio de vivienda, ciudad y territorio</t>
  </si>
  <si>
    <t>Mediante este decreto se da la reinstalación y/o reconexión inmediata del servicio de acueducto a los suscriptores residenciales suspendidos y/o cortados y se ordena la suspensión temporal de los incrementos tarifarios de los servicios públicos domiciliarios de acueducto y alcantarillado.</t>
  </si>
  <si>
    <t>"Por el cual se adoptan medidas de urgencia en materia de contratación estatal, con
 ocasión del Estado de Emergencia Económica, Social y Ecológica derivada de la
 Pandemia COV/D-19"</t>
  </si>
  <si>
    <t>Departamento nacional de planeacion</t>
  </si>
  <si>
    <t>Es necesario tomar algunas medidas en materia de contratación estatal, acudiendo a la realización de audiencias públicas electrónicas o virtuales,, se debe autoriza la suspensión de los procedimientos, inclusive su revocatoria, cuando no haya mecanismos que permiten continuarlos de manera normal; adicionalmente, se permite a la Agencia Nacional de Contratación Pública - Colombia Compra Eficiente pueda adelantar procedimientos de contratación ágiles y expeditos, ante la urgencia en adquirir bienes, obras o servicios para contener la expansión del virus y atender la mitigación de la pandemia; inclusive se debe autorizar, entre otras medidas pertinentes, la adición ilimitada de los contratos vigentes que contribuyan a atender la epidemia."
 Procedimiento para el pago de contratistas del Estado. Durante el estado
 de emergencia económica, social y ecológica, las entidades estatales deberán implementar
 para la recepción, trámite y pago de facturas y cuentas de cobro de sus contratistas,
 mecanismos electrónicos, sin perjuicio de lo establecido en el artículo 6161 del Estatuto
 Tributario.</t>
  </si>
  <si>
    <t>Este Decreto suspendió por término treinta (30) días calendario a partir de las 00:00 horas del lunes marzo 2020,desembarque con fines ingreso o conexión en territorio colombiano, pasajeros procedentes del exterior, por vía aérea.</t>
  </si>
  <si>
    <t>Ministerio del transporte</t>
  </si>
  <si>
    <t>Suspender, por el término de treinta (30) días calendario a partir de las 00:00 horas del lunes 23 de marzo de 2020, el desembarque con fines de ingreso o conexión en territorio colombiano, de pasajeros procedentes del exterior, por vía aérea. 
 Solo se permitirá el desembarque con fines de ingreso de pasajeros o conexión en territorio colombiano, en caso de emergencia humanitaria, caso fortuito o fuerza mayor, previa autorización de la Unidad Administrativa Especial de Aeronáutica Civil y la Unidad Administrativa Especial Migración Colombia, en el marco de sus competencias. 
 Las medidas sanitarias preventivas de aislamiento y cuarentena de catorce (14) días serán de obligatorio cumplimiento para quienes ingresen al territorio colombiano en los términos del presente Decreto. 
  La cuarentena se llevará a cabo en el lugar de residencia que escoja la persona si es nacional colombiano o residente permanente, o en un hospedaje, sufragado con sus propios recursos, si es extranjero. El lugar escogido para la cuarentena no podrá ser modificado durante los catorce (14) días.</t>
  </si>
  <si>
    <t>Por la cual se adoptan las medidas sanitarias obligatorias de aislamiento preventivo de personas adultas mayores en centros de larga estancia y de cierre parcial de actividades de centros vida y centros día.</t>
  </si>
  <si>
    <t>Artículo 1. Ordénese la medida sanitaria obligatoria de aislamiento y cuarentena preventivo, para las personas adultas mayores residentes en centros de larga estancia (21.03.2020-30.05.2020)
 Artículo 2. De manera excepcional las personas adultas mayores residentes en centros de larga estancia podrán salir de estos, en las siguientes situaciones: 1. Uso de servicios financieros, 2. Acceso a los servicios de salud, 3. Casos de fuerza mayor y caso fortuito
 Artículo 3. Ordénese la medida sanitaria obligatoria de cierre parcial de actividades en centros vida y centros día, a excepción del servicio de alimentación
 Artículo 4. La violación e inobservancia de las medidas adoptadas mediante el presente acto administrativo, dará lugar a las sanciones penales y pecuniarias</t>
  </si>
  <si>
    <t>Medida transitoria para los servicios de parqueo de aeronaves en los aeropuertos de las ciudades de Cúcuta, Bucaramanga, Barrancabermeja, Santa Marta, Valledupar y Riohacha.</t>
  </si>
  <si>
    <t>Artículo 1. Establecer la medida transitoria de excepción al cobro y recaudo de los derechos de parqueo de aeronaves, fijando una tarifa en cero pesos ($0) por parte del Concesionario AEROPUERTOS DE ORIENTE S.A.S. que se encuentran en tierra fuera de operación, de las empresas colombianas de transporte público regular de pasajeros que operen los aeropuertos de cúcuta, Bucaramanga, Barrancabermeja, Santa marta, Valledupar y Riohacha.
 Parágrafo. La medida aplicará hasta el 31 de mayo de 2020, o mientras subsistan las causas que la generaron, lo primero que ocurra, la cual podrá prorrogarse por el tiempo adiciona en que la declaratoria de emergencia se mantenga por parte del Gobierno Nacional, con la manifestación escrita del concesionario para que la medida sea extendida en el tiempo.
 Artículo 2. La custodia y seguridad de las aeronaves que hagan uso de los espacios previstos en lapresente resolución, será responsabildiad exclusiva del explotador de aeronaves, quien utilizará los espacios asignados bajo su cuenta y riesgo.</t>
  </si>
  <si>
    <t>Medida transitoria para los servicios de parqueo de aeronaves en el aeropuerto Internacional El Dorado de la ciudad de Bogotá.</t>
  </si>
  <si>
    <t>Artículo 1. Establecer la medida transitoria de excepción al cobro y recaudo de los derechos de parqueo de aeronaves, fijando una tarifa en cero pesos ($0) por parte del Concesionario OPAIN S.A. a todas las aeronaves que permanezcan en tierra de empresas colombianas de transporte público regular de pasajeros que operen en el Aeropuerto Internacional el dorado Luis Carlos Galán Sarmiento.
 Parágrafo. La medida aplicará hasta el 31 de mayo de 2020, o mientras subsistan las causas que la generaron, lo primero que ocurra, la cual podrá prorrogarse por el tiempo adiciona en que la declaratoria de emergencia se mantenga por parte del Gobierno Nacional, con la manifestación escrita del concesionario para que la medida sea extendida en el tiempo.
 Artículo 2. La custodia y seguridad de las aeronaves que hagan uso de los espacios previstos en lapresente resolución, será responsabildiad exclusiva del explotador de aeronaves, quien utilizará los espacios asignados bajo su cuenta y riesgo.</t>
  </si>
  <si>
    <t>Por el cual se crea el Fondo de Mitigación de Emergencias -FOME y se dictan disposiciones en materia de recursos, dentro del Estado de Emergencia Económica, Social y Ecológica</t>
  </si>
  <si>
    <t>Crea el Fondo de Mitigación Emergencias -FOME, como un fondo cuenta sin personería jurídica del Ministerio Hacienda y Crédito Público. atender las de recursos para la atención en salud, los adversos generados a la actividad productiva y la necesidad de que la economía continúe brindando condiciones que mantengan el empleo .</t>
  </si>
  <si>
    <t>Por el cual se disponen medidas con el fin de atender la situación de emergencia económica, social y ecológica de la que trata el Decreto 417 de 2020</t>
  </si>
  <si>
    <t>Ministerio de tecnologias de la informacion y las comunicaciones</t>
  </si>
  <si>
    <t>Se declaran que los servicios de telecomunicaciones son escenciales incluidos los servicios de radiodifusión sonora, los de televisión y los servicios postales,servicios públicos esenciales.</t>
  </si>
  <si>
    <t>Por el cual se prohíbe la exportación y la reexportación de productos necesarios para afrontar la emergencia sanitaria provocada por el coronavirus COVID-19, se dictan medidas sobre su distribución y venta en el mercado interno, y se adiciona el Decreto 410 de 2020.</t>
  </si>
  <si>
    <t>Este decreto establece criterios de distribución de los productos escenciales para contener la propagación coronavirus COVID-19 indicando la priorización acceso a estos insumos a instituciones prestadoras los servicios salud, empresas de transporte masivo, las empresas transporte y terrestre, los aeropuertos y terminales las entidades de gobierno, a nivel nacional, departamental y municipal, las fuerzas de ridad, bomberos, y Defensa Civil, y las empresas de distribución comercial, y las de orden estratégico que deben continuar funcionando de forma presencial e ininterrumpida durante la epidemia, siempre y cuando se prevenga la demanda exagerada y el acaparamiento recursos.</t>
  </si>
  <si>
    <t>Por medio del cual se autoriza temporalmente a los gobernadores y alcaldes para la reorientación de rentas y la reducción de tarifas de impuestos territoriales, en el marco de la Emergencia Económica, Social y Ecológica declarada mediante el Decreto 417 de 2020</t>
  </si>
  <si>
    <t>Este Decreto faculta a los gobernadores y alcaldes para reorientar las rentas de destinación específica de sus entidades territoriales con el fin de llevar a cabo las acciones necesarias para hacer frente a las causas que motivaron la declaratoria del Estado de Emergencia Económica, Social y Ecológica, no será necesaria la autorización de las asambleas departamentales o consejo municipales.</t>
  </si>
  <si>
    <t>Por el cual se dictan medidas el servicio a cargo de las comisarías de familia, dentro del Estado de Emergencia Económica, Social y Ecológica</t>
  </si>
  <si>
    <t>Ministerio de justicia y del derecho</t>
  </si>
  <si>
    <t>Esta norma establece las medidas para garantizar la salud de los servidores de las comisarías de familia y la atención personalizada a las y los usuarios mediante la utilización de medios tecnológicos, que permitan reducir la congregación personas en dependencias, sin que ello afecte la continuidad y efectividad de las actuaciones administrativas y jurisdiccionales a su cargo.</t>
  </si>
  <si>
    <t>Por el cual se adoptan medidas para los hogares en condición de pobreza en todo el territorio nacional, dentro del Estado de Emergencia Económica, Social y Ecológica</t>
  </si>
  <si>
    <t>Mediante este decreto se pretende acelerar la entrega de la compensación del impuesto sobre las ventas - IVA, resulta necesario que sea el Departamento Nacional de Planeación -DNP el encargado de expedir la resolución con el listado de beneficiarios de la compensación."
 Para efectos de la aplicación del artículo 21 de la Ley 2010 de 2019 y del Decreto 419 2020, durante el tiempo que persistan las consecuencias económicas adversas para los hogares más vulnerables del país como consecuencia del Estado de Emergencia Económica, Social y Ecológica declarado mediante el Decreto 417 de 2020, el departamento Nacional de Planeación - DNP será la entidad encargada de determinar el listado de los hogares o personas más vulnerable, quienes serán los beneficiarios de la compensación del impuesto sobre las ventas — IVA, y el Consejo Superior de Política Fiscal -CONFIS determinará el monto de dicha compensación.</t>
  </si>
  <si>
    <t>Por el cual se imparten instrucciones en virtud de la emergencia sanitaria generada por la pandemia del Coronavirus COVID-19 y el mantenimiento del orden público.</t>
  </si>
  <si>
    <t>Se decreta el aislamiento preventivo obligatorio de todas las personas habitantes de la República de Colombia, hasta el 13 de Abril. Se establecen 34 excepciones y se garantiza prestación de servicios básicos y abastecimiento, de igual forma suspende las operaciones aéreas nacionales, salvo carga y emergencia humanitaria, hasta la misma fecha y define las sanciones por incumplimiento de las medidas de aislamiento obligatorio.</t>
  </si>
  <si>
    <t>Por medio de la cual se declara el estado de emergencia penitenciaria y carcelaria en los establecimientos de reclusión del Orden Nacional del INPEC.</t>
  </si>
  <si>
    <t>INPEC</t>
  </si>
  <si>
    <t>Artículo 1. Declarar el Estado de Emergencia Penitenciaria y Carcelaria por las causales dispuestas en el artículo 92 de la Ley 1709 de 2014, que modifica el artículo 168 de la Ley 65 de 1993, en todos los Establecimientos de Reclusión del Orden Nacional a cargo del INPEC, por el término estrictamente necesario para superar la crisis de salud y de orden público. 
 Artículo 2. El Director General del INPEC, ejercerá las facultades a las cuales se refiere el artículo 168 de la ley 65 de 1993 modificado por el artículo 92 de la Ley 1709 de 2014, y para tal efecto, adoptará las medidas que se requieran en desarrollo del presente Estado de Emergencia Penitenciarla y Carcelaria. 
 Artículo 3. En el evento en que las causas que motivaron la declaratoria de emergencia persistan al cabo de un año, se prorrogará previo Informe al Consejo Directivo del INPEC. 
 Artículo 4. El presente acto administrativo rige a partir de la fecha de su expedición.</t>
  </si>
  <si>
    <t>Por el cual se modifica parcialmente el arancel de aduanas para la importación de medicamentos, dispositivos médicos, reactivos químicos, artículos de higiene y aseo, insumos, equipos y materiales requeridos para el sector agua y saneamiento básico.</t>
  </si>
  <si>
    <t>ministerio de comercio, industria y turismo</t>
  </si>
  <si>
    <t>Por el cual se modifica parcialmente el arancel de aduanas para la importación de medicamentos, dispositivos médicos, reactivos químicos, artículos de higiene y aseo, insumos, equipos y materiales requeridos para el sector agua y saneamiento básico</t>
  </si>
  <si>
    <t>Por el cual se designa ministro de Relaciones Exteriores ad hoc.</t>
  </si>
  <si>
    <t>presidencia de la republica</t>
  </si>
  <si>
    <t>Por el cual se dicta una medida para garantizar la continuidad de las funciones de la jurisdicción constitucional, en el marco de la Estado de Emergencia Económica, Social y Ecológica</t>
  </si>
  <si>
    <t>En el marco de la Emergencia Económica, Social y Ecológica declarada mediante Decreto 417 de 2020 la Sala Plena de la Corte Constitucional podrá levantar la suspensión de los términos judiciales ordenada por el Consejo Superior de la Judicatura cuando fuere necesario para el cumplimiento de sus funciones constitucionales</t>
  </si>
  <si>
    <t>Por el cual se autorizan nuevas operaciones a la Financiera de Desarrollo Territorial S.A - Findeter el Banco de Comercio Exterior de Colombia S.A. - Bancoldex, en el marco de la Emergencia Económica, Social y Ecológica declarada mediante el Decreto 417 de 2020</t>
  </si>
  <si>
    <t>Mediante el decreto se solicita a la Financiera Desarrollo Territorial S.A -Findeter y el Banco de Comercio Exterior de Colombia S.A., -Bancoldex, que implementen líneas crédito directo para la financiación proyectos y actividades orientadas a mitigar los del COVID-19.Ademas autorizar a la Financiera de Desarrollo Territorial S.A. para otorgar excepcionalmente crédito a municipios, distritos y departamentos, con una compensada priorizando solicitudes presentadas por los municipios de 5 y 6, departamentos de 2, 3 Y 4 Y los distritos</t>
  </si>
  <si>
    <t>Por el cual se dictan medidas de urgencia en materia de auxilio para beneficiarios del Instituto Colombiano de Crédito Educativo y Estudios Técnicos en el Exterior -ICETEX, dentro del Estado de Emergencia Económica, Social y Ecológica</t>
  </si>
  <si>
    <t>Ministerio de educacion nacional</t>
  </si>
  <si>
    <t>En este decreto se establece un Plan de Auxilios Educativos Coronavirus COVID-19 para beneficiarios de – ICETEX, que incluye medidas como :Periodo de gracia en cuotas de créditos vigentes, Ampliación de plazos en los planes de amortización y el otorgamiento nuevos créditos para el segundo semestre del año 2020.</t>
  </si>
  <si>
    <t>Por el cual se adiciona el Decreto 1076 de 2015, Decreto Único Reglamentario del Sector Ambiente y Desarrollo Sostenible, en lo relacionado con la adopción de disposiciones transitorias en materia de concesiones de agua para la prestación del servicio público esencial de acueducto, y se toman otras determinaciones en el marco de la emergencia sanitaria declarada por el Gobierno nacional a causa de la Pandemia COVID-19</t>
  </si>
  <si>
    <t>Este decreto ordena a las Autoridades Ambientales Competentes deberán priorizar y dar trámite inmediato a las solicitudes de aguas superficiales y subterráneas presentadas por los municipios, distritos o prestadoras servicio público domiciliario de acueducto.Ademas,la tasa de uso de agua y la tasa retributiva solo se cobrarán con base en la tarifa mínima y se pospondrá la entrega las de cobro de las reglamentadas en desarrollo de artículos y 43 de la Ley 99 de 1993.</t>
  </si>
  <si>
    <t>Por el cual se modifica el Decreto 2555 de 2010 en lo relacionado con el Fondo Nacional de Garantias S.A</t>
  </si>
  <si>
    <t>ministerio de hacienda y credito publico</t>
  </si>
  <si>
    <t>Por el cual se modifica el Decreto 2555 de 2010 en lo relacionado con el Fondo Nacional de Garantias S.A.</t>
  </si>
  <si>
    <t>Por el cual se dictan medidas que brindan herramientas a las entidades territoriales para garantizar la ejecución del Programa de Alimentación Escolar y la prestación del servicio público de educación preescolar, básica y media, dentro del Estado de Emergencia Económica, Social y Ecológica</t>
  </si>
  <si>
    <t>El decreto toma dos medidas necesarias para la garantía de derechos en la Emergencia Sanitaria (i) el Programa de Alimentación Escolar se brinde a los niños, niñas y adolescentes matriculados en el sector oficial para su consumo en casa, durante la vigencia del estado de Emergencia Económica, Social y Ecológica; y, (ii) los municipios , distritos y departamentos podrán habilitar recursos del Sistema General de Participaciones, para garantizar la continuidad del derecho a la educación de niños, niñas y adolescentes, durante el receso estudiantil a causa de la pandemia Coronavirus COVID-19.</t>
  </si>
  <si>
    <t>Se adoptan medidas para garantizar la continuidad de labores durante el periodo de aislamiento preventivo obligatorio decretado por el Gobierno Nacional.</t>
  </si>
  <si>
    <t>Agencia para la Reincorporación y la Normalización</t>
  </si>
  <si>
    <t>Artículo 1.Atender las instrucciones administrativas impartidas por el Goberno Nacional y las autoridadse territoriales acatando las medidas policivas adoptadas para el 24 de marzo de 2020 suspendiendo de esta forma la atención presencial al público en las distintas edes de la ARN.
 Artículo 3. Durante el periodo de aislamiento preventivo obligatorio decretado por el Gobierno Nacionalm los empleados públicos de la ARN cumplirán con sus funciones en la modalidad de teletrabajo en casa en horario de 8:00 am a 5:00 pm con una hora de almuerzo.</t>
  </si>
  <si>
    <t>Medidas para la prestación del servicio público notarial, garantizando el acceso al servicio de personas vulnerables y sujetos de especial protección constitucional.</t>
  </si>
  <si>
    <t>Superintendencia de Notariado y Registro (SNR)</t>
  </si>
  <si>
    <t>Artículo 1. Prestación del servicio público notarial en círculos de una y dos notarias: Aquelos circulos notariales que cuenten con una o dos notarias , se habilitará la prestación del servicio público notarial de 10:00 am a 1:00 pm en uno de los siguientes turnos: 1. Lunes y miércoles, 2. Martes y jueves, 3. Lunes y viernes 
 Artículo 2. Prestación del servicio público notarial en círculos notariales con más de dos notarias de acuerdo a cronograma definido en esta resolución.
 Artículo 3. Horario de prestación del servicio público notarial. Las notarias descritas en el artículo segundo de la presente resolución prestarán el servicio público notarial de 10:00 am a 1:00 pm.
 Artículo 4. Implementación de medidas. Los notarios prestarán el servicio público notarial en los términos previstos en la presente Resolución, y, en todo caso, deberán continuar implementadno las medidas establecidas en la Instrucción Administrativa del 04 del 16 de marzo de 2020.</t>
  </si>
  <si>
    <t>"Por el cual se dictan medidas tendientes a garantizar la prevención, diagnóstico y tratamiento del Covid-19 y se dictan otras disposiciones, dentro del Estado de Emergencia Económica, Social y Ecológica"</t>
  </si>
  <si>
    <t>"Este decreto facultar al Ministerio de y Social para durante tiempo de la emergencia social, económica y ecológica para flexibilizar los requisitos la evaluación de solicitudes de registro sanitario, permiso comercialización o notificación sanitaria obligatoria así como, la comercialización , distribución y adquisición de medicamentos, productos fitoterapéuticos, dispositivos equipos biomédicos, reactivos de diagnóstico in vitro necesarios para la atención del COVID, Además también se habilita al INVIMA para declarar de interés en salud pública los medicamentos, dispositivos médicos, vacunas y otras tecnologías en salud que sean utilizadas para el diagnóstico, prevención y tratamiento del COVID 19 y de esta manera priorizar las solicitudes de registro sanitario. "</t>
  </si>
  <si>
    <t>Por el cual se dictan medidas especiales relacionadas con el sector Cultura, dentro del Estado de Emergencia Económica, Social y Ecológica</t>
  </si>
  <si>
    <t>Ministerio de cultura</t>
  </si>
  <si>
    <t>Con esta norma se pretende reorientar la destinación de los recursos de la construcción parafiscal de los espectáculos públicos de las artes escénicas de que trata la Ley 1493 de 2011 para apoyar al sector en las actividades de creación, formación virtual, producción y circulación en cualquier modalidad, sea presencial o virtual. Con ocasión de la emergencia económica se generó la suspensión de actividades, por lo que se flexibiliza la declaración y el pago de la cuota para el desarrollo cinematográfico.</t>
  </si>
  <si>
    <t>Por el cual se modifica el Decreto 1068 de 2015, Decreto Único Reglamentario del Sector Hacienda y Crédito Público, en lo relacionado con operaciones de crédito público cuya celebración no comprenda la financiación de gastos de inversión.</t>
  </si>
  <si>
    <t>Este decreto reglamentar algunos mecanismos para facilitar el acceso las a fuentes financiación para atender gastos a la inversión, en tanto puedan contribuir a aliviar presiones de liquidez devenidas una emergencia económica, y ecológica . Para solventar los gastos de funcionamiento de las entidades estatales de manera expedita y de carácter extraordinaria.</t>
  </si>
  <si>
    <t>Deroga el Titulo 9 de la Parte 13 del Libro 2 del Decreto 1071 de
 2015, Decreto Único Reglamentario del Sector Administrativo Agropecuario, Pesquero y de Desarrollo Rural, en lo relacionado con la política de precios de insumas agropecuarios</t>
  </si>
  <si>
    <t>Ministerio de agricultura y desarrollo rural</t>
  </si>
  <si>
    <t>Este decreto deroga el Titulo 9 de la Parte 13 del Libro 2 del Decreto 1071 de 2015, para garantizar medidas de protección en el sector agropecuario debido a la volatilidad del mercado por el precio del dólar que se ha venido presentando en los últimos días por los efectos del COVID 19 , por ello a partir de esta norma el Ministerio de Agricultura y Desarrollo Rural fijara directamente políticas de precios de los insumas agropecuarios.</t>
  </si>
  <si>
    <t>"Por el cual se designa Secretario Jurídico Ad-hoc de la Presidencia de la República"</t>
  </si>
  <si>
    <t>Por el cual se adiciona el Decreto 1080 de 2015, Decreto Único Reglamentario del Sector Cultura, reglamentando el artículo 1770 de la ley 1955 de 2019, Ley del Plan Nacional de Desarrollo 2018 -2022, Pacto por Colombia, Pacto por la Equidad, y el artículo 90 de la ley 1556 de 2012, modificado por el artículo 1780 de la Ley 1955 de 2019.</t>
  </si>
  <si>
    <t>Por el cual se corrige un yerro en el Decreto 480 del 26 de marzo de 2020.</t>
  </si>
  <si>
    <t>Por el cual se designa ministro del Interior ad hoc</t>
  </si>
  <si>
    <t>Por el cual se dictan medidas de orden laboral, dentro del Estado de Emergencia Económica, Social y Ecológica</t>
  </si>
  <si>
    <t>Este decreto adoptar una serie de medidas para promover la continuidad de las empresas y negocios como : el pago las cesantías los trabajadores por medios virtuales, en razón a la emergencia declarada, la posibilidad de informar con al menos un (1) día de anticipación, la fecha a partir de la cual concederá las vacaciones anticipadas, colectivas o acumuladas . Además, se incluye beneficios de protección al cesante como: la transferencia económica para cubrir los gastos, de acuerdo con las necesidades y prioridades de consumo por parte de las Cajas de Compensación familiar hasta donde permita la disponibilidad de recursos, a los trabajadores o independientes cotizantes categoría A y B, que hayan aportes a una Caja durante un año completo.
 Artículo 1. Objeto. El presente Decreto tiene como objeto adoptar medidas en el ámbito laboral con el fin de promover la conservación del empleo y brindar alternativas a trabajadores y empleadores dentro de la Emergencia Económica, Social y Ecológica, declarada por el Gobierno nacional por medio del Decreto 417 del 17 de marzo de 2020.
 Artículo 2. Ámbito de aplicación. El presente Decreto se aplicará a empleadores y trabajadores, pensionados connacionales fuera del país, Administradoras de Riesgos Laborales de orden privado, Sociedades Administradoras de Fondos de Pensiones y de Cesantías de carácter privado que administren cesantías y Cajas de Compensación Familiar. 
 Artículo 5. Recursos del Sistema de Riesgos Laborales para enfrentar el Coronavirus
 COVID-19. 
 Hasta tanto permanezcan los hechos que dieron lugar a la Emergencia Económica, Social y Ecológica, las Administradoras de Riesgos Laborales destinarán los recursos de las cotizaciones en riesgos laborales, de que trata el artículo 11 de la Ley 1562 de 2012, de acuerdo con la siguiente distribución:
 1. El cinco por ciento (5%) del total de la cotización para realizar actividades de promoción y prevención dirigidas a los trabajadores de sus empresas afiliadas, que, con ocasión de las labores que desempeñan, están directamente expuestos al contagio del virus, tales como, trabajadores de la salud tanto asistenciales como administrativos y de apoyo, al igual que los trabajadores de aseo, vigilancia y alimentación, relacionados directamente con la prestación del servicio de salud; trabajadores de terminales de transporte aéreo, marítimo o terrestre, control fronterizo, cuerpo de bomberos, defensa civil y cruz roja, para la compra de elementos de protección personal, chequeos médicos frecuentes de carácter preventivo y diagnóstico, así como acciones de intervención directa relacionadas con la contención, mitigación y atención del nuevo Coronavirus COVID-19.
 2. Del noventa y dos por ciento (92%) del total de la cotización, la Entidad Administradora de
 Riesgos Laborales destinará como mínimo el 10% para las actividades de prevención y
 promoción de que trata el numeral 2° del artículo 11 de la Ley 1562 de 2012.
 3. El uno por ciento (1%) en favor del Fondo de Riesgos Laborales.
 4. El dos por ciento (2%) para actividades de emergencia e intervención y para la compra de
 elementos de protección personal, chequeos médicos frecuentes de carácter preventivo y
 diagnóstico, y acciones de intervención directa relacionadas con la contención y atención del Coronavirus COVID-19, destinados a los trabajadores de sus empresas afiliadas, que, con ocasión de las labores que desempeñan, están directamente expuestos al contagio del virus, tales como los de la salud tanto asistenciales como administrativos y de apoyo, al igual que los trabajadores de aseo, vigilancia y alimentación, relacionados directamente con la prestación del servicio de salud; trabajadores de transporte aéreo, marítimo o terrestre; control fronterizo, cuerpo de bomberos, defensa civil y cruz roja.
 Parágrafo. Las Administradoras de Riesgos Laborales presentarán a la Superintendencia
 Financiera en el mes de noviembre de 2020, el informe financiero detallado de la destinación de recursos de que trata el presente artículo.</t>
  </si>
  <si>
    <t>Por el cual se dictan medidas especiales relacionadas con el sector Justicia y del Derecho en materia de extradición, con ocasión del "Estado de Emergencia Económica, Social y Ecológica declarada en todo el territorio nacional, derivada de la Pandemia COVID-19</t>
  </si>
  <si>
    <t>Esta norma suspende a partir del 27 de marzo y por un término de 30 días calendario, los términos del trámite de extradición previstos en la Ley 600 de 2000 y en la Ley 906 de 2004 y demás normas previstas en el ordenamiento jurídico, esta suspensión no cobijará los términos establecidos en el artículo 484 de la Ley 906 de 2004; ni la facultad para cancelar las órdenes de captura y decretar libertades cuando éstas se generen por desistimiento en la solicitud de extradición.</t>
  </si>
  <si>
    <t>Por el cual se crea un incentivo económico para los trabajadores y productores del campo y se adoptan otras medidas para garantizar el permanente funcionamiento del sistema de abastecimiento de productos agropecuarios y seguridad alimentaria en todo el territorio nacional, dentro del Estado de  Emergencia Económica, Social y Ecológica</t>
  </si>
  <si>
    <t>Este decreto genera un incentivo económico a aquellos trabajadores y del campo mayores 70 años que tengan aislamiento obligatorio de igual forma, se permitirán celebrar acuerdos de recuperación y pago a los productores agropecuarios, los cuales podrán incluir la condonación de corrientes y de mora, así como del capital en términos y límites fijados por Gobierno nacional, a favor de pequeños o medianos productores al momento de tramitar el respectivo crédito.</t>
  </si>
  <si>
    <t>Prestación del servicio público notarial.</t>
  </si>
  <si>
    <t>Artículo 1.– PRESTACIÓN DEL SERVICIO PÚBLICO NOTARIAL EN CÍRCULOS DE UNA Y DOS NOTARÍAS: Para aquellos círculos notariales que cuenten con una o dos notarías, se habilitará la
 prestación del servicio público notarial de 10:00 A.M. a 1:00 P.M. un solo día a la semana.
 Artículo 2. – PRESTACIÓN DEL SERVICIO PÚBLICO NOTARIAL EN CÍRCULOS NOTARIALES CON MÁS DE DOS NOTARÍAS. En aquellos círculos notariales en los que existan más de dos notarías, se establece el sistema de turnos
 Artículo3. – HORARIO DE PRESTACIÓN DEL SERVICIO PÚBLICO NOTARIAL. Las notarías descritas en el artículo segundo de la presente Resolución prestarán el servicio público notarial de 10:00 A.M. a 1:00 P.M.
 Parágrafo: En todo caso, el notario deberá garantizar la prestación del servicio público notarial a las personas vulnerables y a los sujetos de especial protección constitucional.
 Artículo 4. – IMPLEMENTACIÓN DE MEDIDAS. Los notarios prestarán el servicio público notarial en los términos previstos en la presente Resolución y, en todo caso, deberán continuar implementando las medidas establecidas en la Instrucción Administrativa 04 del 16 de marzo de 2020.</t>
  </si>
  <si>
    <t>"Por el cual  se designa un ministro de Reláciones Exteriores ad hoc"</t>
  </si>
  <si>
    <t>Por el cual se establecen medidas para el fortalecimiento_ del Fondo Nacional de Garantías y se dictan disposiciones en materia de recursos, en el marco de la Emergencia Económica, Social y Ecológica declarada mediante el Decreto 417 de 2020</t>
  </si>
  <si>
    <t>"Con el objetivo de optimizar el uso del capital de entidades financieras de propiedad estatal, este decreto autoriza la transferencia dichos recursos al Fondo Nacional de Garantías, para que respalde la emisión de nuevos créditos con el fin de mantener activas las relaciones crediticias y financiar tanto a micro, pequeñas y medianas empresas, así como a personas naturales, que han dejado de percibir ingresos por su condición de trabajadores independientes o desempleo."</t>
  </si>
  <si>
    <t>Por el cual se adoptan medidas de urgencia para garantizar la atención y la prestación de los servicios por parte de las autoridades públicas y los particulares que cumplan funciones públicas y se toman medidas para la protección laboral y de los contratistas de prestación de servicios de las entidades públicas, en el marco del Estado de Emergencia Económica,</t>
  </si>
  <si>
    <t>"Este decreto establece los mecanismos para garantizar el cumplimiento de las funciones de las autoridades respetando los lineamientos del Estado de Emergencia. Entre las cuales se destacan: • Se señala el deber dar a conocer en las páginas web los canales oficiales de comunicación e información mediante los cuales prestarán los servicios, así como los mecanismos tecnológicos que emplearán para el registro y respuesta de las peticiones. • Durante la emergencia se modifican los términos de respuesta de las peticiones de la siguiente manera: Plazo general: los treinta (30) días siguientes a su recepción. Información y documentos: veinte (20) días siguientes a su recepción y Consultas: (35) días siguientes a su recepción. • Podrán suspender, mediante acto administrativo, los términos de las actuaciones administrativas o jurisdiccionales en sede administrativa. Esta suspensión podrá ser total o parcial y también aplica para el pago de Sentencias Judiciales. • Remisión de copias simples de Documentos para reconocimiento de pago en Materia pensional. • Se asegura la continuidad en la prestación de los servicios de justicia alternativa, los procesos arbitrales y los trámites de conciliación extrajudicial, amigable composición y procedimientos de insolvencia de persona natural no comerciante se adelantarán mediante el uso de tecnologías de la comunicación y la información, de acuerdo con las instrucciones administrativas que impartan los centros de arbitraje y conciliación y las entidades públicas en las que se tramiten. • Se aplazarán los procesos de selección que actualmente se estén adelantando para proveer empleos de carrera del régimen general, especial constitucional o específico, que se encuentren en la etapa de reclutamiento o de aplicación de pruebas.
 Ampliación de la vigencia de permisos, autorizaciones, certificados y licencias. Cuando un permiso, autorización, certificado o licencia venza durante el término de vigencia de la Emergencia Sanitaria declarada por el Ministerio de Salud y Protección Social y cuyo trámite de renovación no pueda ser realizado con ocasión de las medidas adoptadas para conjurarla, se entenderá prorrogado automáticamente el permiso, autorización, certificado y licencia hasta un mes (1) más contado a partir de la superación de la Emergencia Sanitaria declarada por el Ministerio de Salud y Protección Social. 
 Superada la Emergencia Sanitaria declarada por el Ministerio de Salud y Protección Social el titular del permiso, autorización, certificado o licencia, deberá realizar el trámite ordinario para su renovación.</t>
  </si>
  <si>
    <t>"Por el cual se adicionan los Decretos 1068 de 2015, Decreto Único Reglamentario del Sector Hacienda y Crédito Público, y 1077 de 2015, Decreto Único Reglamentario del Sector de Vivienda, Ciudad y Territorio, en lo relacionado con la adopción de disposiciones transitorias en materia de causales de terminación anticipada de la cobertura de tasa de interés otorgada a deudores de crédito de vivienda y locatarios en operaciones de leasing habitacional</t>
  </si>
  <si>
    <t>Este decreto autoriza el otorgamiento periodos gracia en capital e intereses en los créditos para adquisición de vivienda o contratos de habitacional que cuenten con el beneficio de cobertura de tasa de interés, que se pacten entre beneficiarios y la respectiva entidad Bancaria conforme a las instrucciones de la Superintendencia Financiera mediante circular externa 007 de 2020. Para ello incluye parágrafo transitorio en los artículos 10.1.5.2.1 Y 10.1.7.1.5 Decreto 1068 2015 y los artículos 2.1.1 1.1.4.2.5 Y 2.1.3.1.5 del Decreto 1077 201.5</t>
  </si>
  <si>
    <t>PROHIBICION A LOS EMPLEADORES DE COACCIONAR A LOS
 TRABAJADORES A TOMAR LICENCIAS NO REMUNERADAS</t>
  </si>
  <si>
    <t>En el marco de la Estado de Emergencia Económica, Social y Ecológica, declarada por medio del Decreto 417 del 17 de marzo de 2020 por cuenta de la pandemia declarada por los
 impactos del nuevo coronavirus COVID-19, el Ministerio del Trabajo, con el fin de prevenir
 abusos derivados de la coacción, que podrían ejercer algunos empleadores para que sus
 trabajadores procedan a la firma de licencias no remuneradas, esta entidad recuerda el contenido de la sentencia C – 930 del 10 de diciembre de 2009, en la cual la Corte Constitucional
 señaló:
 “En estas situaciones en las cuales la suspensión del trabajo no obedece a causas imputables ni al empleado ni al empleador, sino a las prescripciones del legislador o a circunstancias de fuerza mayor o caso fortuito, o a interpretaciones sobre el alcance del derecho fundamental de asociación sindical, hacer que la carga la asuma el trabajador ya sea económicamente mediante el descuento sobre su salario o en trabajo personal con afectación de su derecho al descanso no resulta conforme a la Constitución, ya que para
 el trabajador el salario y el descanso son derechos fundamentales irrenunciable, en tanto
 que hacer recaer esta responsabilidad en el empleador no representa una carga excesiva o
 desproporcionada que implique un rompimiento desmesurado del equilibrio contractual.”
 (subrayado y negrilla fuera de texto)</t>
  </si>
  <si>
    <t>Operación del art 6 del Decreto 488 de 2020.</t>
  </si>
  <si>
    <t>Los trabajadores dependientes e independientes que quedaren cesantes pertenecientes a categorías A y B de las cajas de compensación, que hayan realizado aportes durante un año continuo o discontinuo, podrán recibir 2 salarios mínimos legales mensuales vigentes divididos en 3 mensualidades iguales que se pagaran durante la emergencia por máximo 3 meses. 
 1. Aportes el sistema general de salud y pensiones calculando, sobre un (1) salario mínimo legal mensual vigente. El cesante que así lo considere podrá, con cargo a sus propios recursos cotizar al sistema de pensiones por encima de un (1) salario mínimo legal mensual vigente.
 2. Acceso a la cuota monetaria del subsidio familiar en las condiciones en la legislación vigente aplicable al sistema de subsidio familiar.
 3. Una transferencia económica para cubrir los gastos, de acuerdo con la necesidades y prioridades de consumo de cada beneficiario , por un valor de 2 salarios mínimos mensuales legales vigentes , divididos en 3 mensualidades iguales.</t>
  </si>
  <si>
    <t>Por el cual se adoptan medidas de orden laboral, relativas a la destinación de los recursos de las cotizaciones a las Administradoras de Riesgos Laborales de carácter público, en el marco del Estado de Emergencia Económica, Social y Ecológica</t>
  </si>
  <si>
    <t>Inclusión de las arl publicas: 
 Hasta tanto permanezcan los hechos que dieron lugar a la Emergencia Económica, Social y Ecológica, las Administradoras de Riesgos Laborales destinarán los recursos de las cotizaciones en riesgos laborales, de que trata el artículo 11 de la Ley 1562 de 2012, de acuerdo con la siguiente distribución:
 1. El cinco por ciento (5%) del total de la cotización para realizar actividades de promoción y prevención dirigidas a los trabajadores de sus empresas afiliadas, que, con ocasión de las labores que desempeñan, están directamente expuestos al contagio del virus, tales como, trabajadores de la salud tanto asistenciales como administrativos y de apoyo, al igual que los trabajadores de aseo, vigilancia y alimentación, relacionados directamente con la prestación del servicio de salud; trabajadores de terminales de transporte aéreo, marítimo o terrestre, control fronterizo, cuerpo de bomberos, defensa civil y cruz roja, para la compra de elementos de protección personal, chequeos médicos frecuentes de carácter preventivo y diagnóstico, así como acciones de intervención directa relacionadas con la contención, mitigación y atención del nuevo Coronavirus COVID-19.
 2. Del noventa y dos por ciento (92%) del total de la cotización, la Entidad Administradora de
 Riesgos Laborales destinará como mínimo el 10% para las actividades de prevención y
 promoción de que trata el numeral 2° del artículo 11 de la Ley 1562 de 2012.
 3. El uno por ciento (1%) en favor del Fondo de Riesgos Laborales.
 4. El dos por ciento (2%) para actividades de emergencia e intervención y para la compra de
 elementos de protección personal, chequeos médicos frecuentes de carácter preventivo y
 diagnóstico, y acciones de intervención directa relacionadas con la contención y atención del Coronavirus COVID-19, destinados a los trabajadores de sus empresas afiliadas, que, con ocasión de las labores que desempeñan, están directamente expuestos al contagio del virus, tales como los de la salud tanto asistenciales como administrativos y de apoyo, al igual que los trabajadores de aseo, vigilancia y alimentación, relacionados directamente con la prestación del servicio de salud; trabajadores de transporte aéreo, marítimo o terrestre; control fronterizo, cuerpo de bomberos, defensa civil y cruz roja.
 Parágrafo. Las Administradoras de Riesgos Laborales presentarán a la Superintendencia
 Financiera en el mes de noviembre de 2020, el informe financiero detallado de la destinación de recursos de que trata el presente artículo.</t>
  </si>
  <si>
    <t>Por el cual se adoptan medidas para favorecer el acceso de los hogares más vulnerables a los productos de la canasta básica, medicamentos y dispositivos médicos, en el marco de la Emergencia Económica, Social y Ecológica decretada mediante el Decreto 417 de 2020</t>
  </si>
  <si>
    <t>"Con el objetivo de garantizar el bienestar de los consumidores más vulnerables, y evitar que se generen precios significativamente altos para productos de primera necesidad, Cada cinco (5) días El DANE deberá publicar los precios promedio los listados productos de primera necesidad, en función de sus respectivos canales de comercialización. De igual forma la Comisión Nacional de Precios de Medicamentos y Dispositivos Médicos, de acuerdo con los precios de referencia nacional históricos, podrá fijar precios máximos de venta al público para aquellos productos que se consideren de primera necesidad. "</t>
  </si>
  <si>
    <t>Suspenssion de terminos procesos y actuaciones de la UGPP</t>
  </si>
  <si>
    <t>UGPP</t>
  </si>
  <si>
    <t>SUSPEDER durante la vigencia de la emergencia sanitaria decretada por el Ministerio de Salud y Protección Social, los términos en los procesos administrativos de determinación, sancionatorios, de discusión, por interposición de recursos de reconsideración o
 acción de revocatoria directa, y cobro de las Contribuciones Parafiscales de la Protección Social, adelantados por la UGPP.
 De conformidad con lo dispuesto en el inciso 3º del artículo 6º del Decreto Legislativo 491 de 2020, los términos de las actuaciones administrativas se reanudarán a partir del día hábil siguiente a la superación de la Emergencia Sanitaria declarada por el Ministerio de Salud y Protección Social.
 Parágrafo 1º. Lo dispuesto en el presente artículo aplica igualmente para la decisión de las solicitudes de Terminación por Mutuo Acuerdo y Conciliación Judicial por parte del Comité de Conciliación y Defensa Judicial de la UGPP, así como para la interposición y decisión de los
 recursos de reposición y las solicitudes de revocatoria directa contra las actas del comité de Conciliación y Defensa Judicial que niegan las solicitudes de Terminación por Mutuo Acuerdo y Conciliación Judicial.</t>
  </si>
  <si>
    <t>Suspensión de terminos min trabajo</t>
  </si>
  <si>
    <t>1. Modificar el numeral 1 y 3 del articulo 2 de la resolución 0784 de 2020
 Frente a las medidas administrativas a implementar:
 • No corren términos procesales en los tramites y actuaciones de competencia del viceministro de relaciones laborales e inspección. (…)
 Se exceptúan los términos frente a las actuaciones de suspensión o despido colectivo
 • Suspender visitas de inspección, audiencias de conciliación, contestaciones (…)
 Que impliquen contacto físico con los usuarios.
 Se exceptúan las visitas de inspección, de constatación o la ejecución de las demás funciones frente a la defensa de los derechos laborales de los trabajadores COVID 19. Los cuales por regla general deberán ser adelantados por medios virtuales.
 Vigencia: las medidas adoptadas por la resolución estarán vigentes hasta que se supere la emergencia sanitara declarada por el ministerio de salud de acuerdo con el D 491 de 2020 y la emergencia económica del Decreto 417 de 2020. Los términos se reanudarán al día siguiente hábil en el que las medidas sean levantadas.</t>
  </si>
  <si>
    <t>"Por el cual se designa Secretaria Jurídica Ad-hoc de la Presidencia de la República"</t>
  </si>
  <si>
    <t>Por el cual se designa Secretaria Jurídica Ad-hoc de la Presidencia de la República para adelantar el trámite dispuesto en el numeral 9 del artículo 27 del Decreto 1784 de 2019, en relación con la revisión, estudio, formulación de observaciones y concepto del Proyecto de Decreto "Por el cual se dictan medidas de orden laboral, relacionadas con aplazamientos del pago de aportes parafiscales de algunos sectores de la economía, en el marco de la Emergencia Económica, Social y Ecológica"</t>
  </si>
  <si>
    <t>Por el cual el Presidente de la República determinó designar como ministro de Relaciones Exteriores ad hoc al ministro de Defensa Nacional, doctor Carlos Holmes Trujillo García.</t>
  </si>
  <si>
    <t>Por el cual se establecen medidas relacionadas con el ciclo de los proyectos de inversión pública susceptibles de ser financiados con recursos del Sistema General de Regalías, en el marco del Estado de Emergencia Económica, Social y Ecológica</t>
  </si>
  <si>
    <t>El Presente Decreto Legislativo aplica para aquellos proyectos de inversión que, en el marco de la declaratoria del Estado de Emergencia Económica, Social y Ecológica de que trata el Decreto Legislativo 417 del 17 de marzo de 2020, y de una calamidad pública departamental y municipal, sean presentados para su 'financiación a través de recursos provenientes de asignaciones directas y del 40% del Fondo de Compensación Regional del Sistema General de Regalías, después del 17 de marzo de 2020, y que tengan por objeto hacer frente a los hechos que originaron la declaratoria de Emergencia Económica, Social y Ecológica o contrarrestar sus efectos.
 Así mismo, aplicará para la verificación de requisitos de los proyectos de inversión que, con el mismo objeto, pretendan su financiación con recursos provenientes del 60% del Fondo de Compensación Regional y del Fondo de Desarrollo Regional.</t>
  </si>
  <si>
    <t>Por el cual se autoriza temporalmente a los gobernadores y alcaldes para realizar movimientos presupuestales, en el marco del Estado de Emergencia Económica, Social y Ecológica</t>
  </si>
  <si>
    <t>" Este decreto faculta por el tiempo que dure la Emergencia Económica Social y Ecológica a los gobernadores y alcaldes para realizar las adiciones, modificaciones, traslados y demás operaciones presupuestales para atenderla emergencia en el marco de sus competencias. "</t>
  </si>
  <si>
    <t>Elementos de proteccion personal suministrado ARL</t>
  </si>
  <si>
    <t>Las empresas con riesgo intermedio e indirecto, debe suministrar a sus trabajadores los elementos de protección personal. Si se establece que para ciertos cargos existe riesgo de exposición directa a casos confirmados o sospechoso de COVID – 19, en este caso, la Administradora de riesgos laborales por motivo de contingencia apoyara, al empleador con el suministro de los elementos de protección personal. 
 Las empresas cuyos trabajadores tengan riesgo de exposición directa deberán con la Administradora de riesgos laborales a la cual se encuentra afiliados a sus trabajadores, las actividades en que estas les apoyaran, específicamente frente a la entrega de elementos de protección personal, realización de cheques médicos frecuentes de carácter preventivo y diagnóstico, así como las acciones de intervención relacionadas con la contención y atención de casos por COVID 19, para lo cual deben establecer el número de trabajadores expuestos, la entrega de elementos de protección personal y priorizar las acciones de intervención aplicadas por departamentos distritos o municipios, centros de atención en salud, de acuerdo con las necesidades que se presenten hasta tanto permanezcan los hechos que dieron lugar a la declaratoria de emergencia económica, social y ecológica.
 El riesgo de exposición a COVID 19, debe ser determinado por el empleador en su sistema de gestión de seguridad y salud en el trabajo, para lo cual puede contar con la asesoría, asistencia y acompañamiento en su entidad y administradora de riesgos laborales. Para definir a cuáles trabajadores con exposición directa debe suministrar EPP y los beneficios del art 5 del Decreto 488 de 2020.</t>
  </si>
  <si>
    <t>Por el cual se crea el Programa Ingreso Solidario para atender las necesidades de los hogares en situación de pobreza y vulnerabilidad en todo el territorio nacional, en el marco del Estado de Emergencia Económica, Social y Ecológica</t>
  </si>
  <si>
    <t>Este decreto crea el Programa Ingreso Solidario, bajo la administración del Ministerio de Hacienda y Crédito Público, mediante el cual se entregarán transferencias monetarias no condicionadas con cargo a los recursos del Fondo de Mitigación de Emergencias -FOME en favor de las personas y hogares en situación de pobreza y vulnerabilidad, que no sean beneficiarios de los programas Familias en Acción, Protección Social al Adulto Mayor - Colombia Mayor, Jóvenes en Acción o de la compensación del impuesto sobre las ventas - IVA, por el tiempo que perduren las causas que motivaron la declaratoria del Estado de Emergencia Económica, Social y Ecológica.</t>
  </si>
  <si>
    <t>Por el cual se dictan disposiciones en materia de los servicios públicos de energía eléctrica y gas combustible, en el marco del Estado de Emergencia Económica, Social y Ecológica declarado por el Decreto 417 de 2020</t>
  </si>
  <si>
    <t>Ministerio de minas y energia</t>
  </si>
  <si>
    <t>" Conforme a este Decreto los departamentos, municipios y distritos están facultados para conceder subsidios tarifarios a las personas de menores ingresos, teniendo en cuenta los recursos con que cuenten a tales efectos. Para ello deberán tener en cuenta la posibilidad del pago diferido de los servicios públicos domiciliarios de energía eléctrica y gas combustible, el giro anticipado de subsidios y la asunción de servicios públicos por parte de Entidades territoriales."
 Las empresas comercializadoras que presten el servicio público de energía eléctrica y gas combustible por redes, podrán diferir por un plazo de treinta y seis (36) meses, el costo del consumo básico o de subsistencia que no sea subsidiado a usuarios residenciales de estratos 1 y 2 para los consumos correspondientes al ciclo de facturación actual, y al ciclo de facturación siguiente a la fecha de expedición del presente
 Decreto, sin que pueda trasladarle al usuario final ningún interés o costo financiero por el diferimiento del cobro .</t>
  </si>
  <si>
    <t>Por el cual se adoptan medidas para la prestación del servicio de televisión abierta radiodifundida, en el marco del Estado de Emergencia Económica, Social y Ecológica</t>
  </si>
  <si>
    <t>PARÁGRAFO SEGUNDO. Únicamente por el tiempo de duración del Estado de Emergencia Económica,
 Social y Ecológica, los porcentajes mínimos de programación de producción nacional serán los siguientes:
 a) Canales nacionales: 
 De las 19:00 horas a las 22:30 horas (triple A), el 20% de la programación será producción nacional. 
 De las 22:30 horas a las 24:00 horas, el 20% de la programación será de producción nacional. 
 De las 00:00 horas a las 10:00 horas, el 100% de la programación será libre. 
 De las 10:00 horas a las 19:00 horas el 20% será programación de producción nacional. 
 En sábados, domingos y festivos el porcentaje de producción nacional será mínimo del 20% en horario triple A. 
 b) Canales regionales y estaciones locales:
 En los canales regionales y estaciones locales, la emisión de programación de producción nacional deberá ser el 20% de la programación total.</t>
  </si>
  <si>
    <t>Designa una ministra de Relaciones Exteriores ad hoc para firmar proyectos de decretos legislativos, en el marco del estado de emergencia.</t>
  </si>
  <si>
    <t>"Por el cual se designa una ministra de Minas y Energía ad hoc"</t>
  </si>
  <si>
    <t>Se designa una ministra de Minas y Energía ad hoc para firmar proyectos de decretos legislativos, en el marco del estado de emergencia.</t>
  </si>
  <si>
    <t>Por el cual se adiciona el Presupuesto General de la Nación de la vigencia fiscal de 2020 y se efectúa su correspondiente liquidación, en el marco del Estado de Emergencia Económica, Social y Ecológica</t>
  </si>
  <si>
    <t>Adiciona el presupuesto general de la Nación de la vigencia fiscal de 2020 y se efectúa su correspondiente liquidación, en el marco del estado de emergencia económica, social y ecológica.</t>
  </si>
  <si>
    <t>Se establecen nuevas fechas para la presentación y pago de la declaración del impuesto sobre la renta y complementarios del año gravable 2019, de los Grandes Contribuyentes y Personas Jurídicas, así como nuevas fechas para la presentación de la declaración de activos en el exterior para Grandes Contribuyentes y Personas Jurídicas establecido en el artículo 1.6.1.13.2.11. del Decreto 1625 de 2016, Único Reglamentario en Materia Tributaria.
 PAGO SEGUNDA CUOTA 
 Si el último dígito es Hasta el día
 O 21 de abril de 2020
 9 22 de abril de 2020
 8 23 de abril de 2020
 7 24 de abril de 2020
 6 27 de abril de 2020
 5 28 de abril de 2020
 4 29 de abril de 2020
 3 30Cie abril de 2620
 2 4 de mayo de 2020
 1 5 de mayo de 2020
 Declaración Y PAGO TERCERA CUOTA
 Si el último dígito es Hasta el día
 O 9 de junio de 2020
 9 10 de iunio de 2020
 8 11 de iunio de 2020
 7 12 de junio de 2020
 6 16 de junio de 2020
 5 17 de junio de 2020
 4 18 de junio de 2020
 3 19 de junio de 2020
 2 23 de iuniode 2020
 1 24 de junio de 2020</t>
  </si>
  <si>
    <t>Adiciona el Presupuesto General de la Nación de la vigencia fiscal de 2020 y se efectúa su correspondiente liquidación, en el marco del Estado de Emergencia Eco;hómica, Social y Ecológica.</t>
  </si>
  <si>
    <t>Por el cual se dictan medidas para los servicios públicos de acueducto,
 alcantarillado y aseo, en el marco del Estado de Emergencia Económica, Social y Ecológica</t>
  </si>
  <si>
    <t>Este Decreto permite que las personas prestadoras de los servicios públicos de acueducto, alcantarillado y/o aseo, podrán diferir por un plazo de treinta y seis (36) meses el cobro del cargo fijo y del consumo no subsidiado a los usuarios residenciales de estratos 1 y 2, por los consumos causados durante los sesenta (60) días siguientes a la declaratoria de Emergencia Económica, Social y Ecológica. De igual formo se autoriza utilizar el superávit existente en los Fondos de Solidaridad y Redistribución del Ingreso de los servicios de acueducto, alcantarillado y aseo en los municipios, podrá destinarse a la financiamiento de la reconexión y reinstalación inmediata y acceso a agua potable.</t>
  </si>
  <si>
    <t>Produictos de primera necesidad Transitorios covid 19</t>
  </si>
  <si>
    <t>Ministerio de salud y proteccion social
 Ministerio de comercio, industria y turismo
 Ministerio de agricultura y desarrrollo rural</t>
  </si>
  <si>
    <t>Dispositivos médicos:
Tapabocas
Guantes para examen no estériles
Solución o gel desinfectante a base de alcohol
Medicamentos:
Acetaminofén
Ibuprofeno
Naproxeno
Azitromicina
Amoxicilina
Cloroquina
Hidroxicloroquina
Lopinavir/ritonavir
Ivermectina
Alimentos y bebidas no alcohólicas
Arroz para secos
Leche larga vida
Azúcar refinada
Queso campesino
Aceite de girasol
Arveja verde
Cebolla cabezona
Cebolla en rama
Papa negra
Papa criolla
Huevo
Naranja
Alimento de aseo personal o de mantenimiento y limpieza.
Jabón de tocador en barra.</t>
  </si>
  <si>
    <t>Por el cual se regula el exceso de inventarios de alcohol carburante para prevenir el colapso de la producción de azúcar en el marco de la emergencia económica, social y ecológica</t>
  </si>
  <si>
    <t>Teniendo en cuenta la gravedad de la pandemia del COVID-1, temporalmente se adoptan a restricciones a la importación de etanol al país con el propósito de liberar la capacidad de almacenamiento del sector productivo y no colapsar la industria azucarera. Por lo anterior este decreto indica que la importación de alcohol carburante tendrá lugar únicamente para cubrir el déficit en la oferta local frente a la demanda que se presente.</t>
  </si>
  <si>
    <t>Por el cual se modifica parcialmente el Arancel de Aduanas en relación con la importación de materias primas como el maíz amarillo duro, el sorgo, la soya y la torta de soya</t>
  </si>
  <si>
    <t>Teniendo en cuenta que las materias primas como el maíz amarillo duro, el sorgo, la soya y la torta de soya son deficitarias en su producción en el país e impactan hasta el 85% de los costos de producción de bienes de la canasta básica familiar, en el marco de la emergencia sanitaria del Covid -19 para garantizar la producción y los costos , se suspende temporalmente la aplicación del Sistema Andino de Franja de Precios para esos productos y establece un arancel cero por ciento (0%) para esos productos hasta el 30 de junio de 2020.</t>
  </si>
  <si>
    <t>Por el cual se corrige un yerro en el Decreto 525 del 7 de abril de 2020</t>
  </si>
  <si>
    <t>Se corrige un yerro en el Decreto 525 del 7 de abril de 2020.</t>
  </si>
  <si>
    <t>Se designa una ministra de Relaciones Exteriores ad hoc.</t>
  </si>
  <si>
    <t>Medidas para el ingreso de estudiantes a los programas de pregrado en instituticiones de educación superio</t>
  </si>
  <si>
    <t>Este decreto exime de la presentación del Examen de Estado como requisito para el ingreso a los programas de pregrado de educación superior, a todos los estudiantes inscritos para la presentación del Examen de Estado prevista para el 15 de marzo del año 2020.Ellos la deberán presentar de conformidad con el calendario de aplicación que defina el ICFES.</t>
  </si>
  <si>
    <t>Se imparten instrucciones en virtud de la emergencia sanitaria generada por la pandemia del Coronavirus COVID-19</t>
  </si>
  <si>
    <t>Aislamiento. Ordenar aislamiento preventivo obligatorio de todas las personas habitantes de República de Colombia, a partir cero horas (00:00 a.m.) del día 13 de abril 2020, hasta las cero horas (00:00 a.m.) del día de abril de 2020, en el marco de la emergencia sanitaria por causa del Coronavírus COVID-19</t>
  </si>
  <si>
    <t>Medidas tributarias transitorias en relación con gravamen a los movimientos financieros a cargo de las entidades sin ánimo de lucro 
 '''....1·''''..... '''.... al Régimen Tributario y impuesto sobre las ventas en las donaciones de ciertos bienes corporales muebles</t>
  </si>
  <si>
    <t>tarán exentos del Gravamen a los Movimientos Financieros -GMFlos retiros que realicen las entidades sin ánimo de lucro pertenecientes al Régimen Tributario Especial de las cuentas corrientes y/o de ahorro constituidas en entidades vigiladas por la Superintendencia Financiera de Colombia. 
 Para efectos de esta exención, las entidades sin ánimo de lucro pertenecientes al Régimen Tributario Especial deberán marcar como exentas del gravamen a los movimientos financieros -GMF, ante las entidades vigiladas por la Superintendencia Financiera de Colombia, las cuentas corrientes y/o de ahorro destinadas única y exclusivamente a los retiros para beneficiar a la población más vulnerable, con el único propósito de conjurar la crisis que dio lugar a la Emergencia Económica, Social y Ecológica en el territorio nacional.</t>
  </si>
  <si>
    <t>Por el cual se adoptan medidas para garan Izarfa' eJecución del Programa de Alimentación Escolar y la prestación del servicio público de educación preescolar, básica y media, en el marco del Estado de Emergencia Económica, Social y Ecológica</t>
  </si>
  <si>
    <t>Este Decreto permite que Programa Alimentación se brinde a los niños, y adolescentes durante la emergencia sanitaria, según Directiva 09 del 7 de 2020 del Ministerio de Educación Nacional.</t>
  </si>
  <si>
    <t>Medidas para establecer un procedimiento abreviado de 
 devolución y/o compensación de saldos a favor de los contribuyentes del impuesto sobre la renta y complementarios y del impuesto sobre las ventas -IVA, en el marco 
 del Estado de Emergencia Económica, Social y Ecológica</t>
  </si>
  <si>
    <t>Artículo 1. Procedimiento abreviado para la devolución automática de los saldos a favor en el impuesto sobre la renta y complementarios y en el Impuesto sobre las ventas -IVA. Hasta tanto permanezca vigente la Emergencia Sanitaria declarada por el Ministerio de Salud y Protección Social, con ocasión de la pandemia derivada del Coronavirus COVID-19 a los contribuyentes y responsables del impuesto sobre la renta y complementarios y del impuesto sobre las ventas -IVA que no sean calificados de riesgo alto en materia tributaria se les autorizará la devolución y/o compensación de los respectivos saldos a favor mediante procedimiento abreviado dentro de los quince (15) días siguientes a la fecha de presentación de la solicitud devolución y/o compensación oportunamente y en debida forma.</t>
  </si>
  <si>
    <t>Por el cual se modifica el Decreto 531 del 8 de abril de 2020 en el marco de la emergencia sanitaria generada por la pandemia del Coronavirus COVID-19, y el mantenimiento del orden público</t>
  </si>
  <si>
    <t>Este decreto elimina el parágrafo 5 del artículo 3 del Decreto 531 del 8 de abril de 2020, que indicaba que la entrega a domicilio de productos de primera necesidad, podían ser desarrolladas, mientras dure la medida de aislamiento preventivo obligatorio, en un horario de 6:00 a.m. . a 8:00 p.m. Con la eliminación de ese parágrafo las actividades incluidas en los numerales 15 y 23 del decreto 531 de 2020 se podrían desarrollar de forma ininterrumpida.</t>
  </si>
  <si>
    <t>Actores de la cadena logistica y productiva de los sectores de minas y energia</t>
  </si>
  <si>
    <t>Min salud, Min trabajo, Min minas y energia</t>
  </si>
  <si>
    <t>Consideraciones para los agentes de sector de minas y energía, sobre buenas prácticas en relación con la adopción y divulgación de protocolos corporativos de actuación frente al covid 19.
 Contar con protocolo de operación en donde se dispongan las medidas a adoptar frente a la pandemia por la propagación del COVID 19 y comunicarlo al correo plancontinuidadsector@minenergia.gov.co en lo posible antes del 12 de abril del 2020.
 Publicar el mencionado protocolo en las paginas web y medios de información de los respectivos agentes.
 Comunicar el protocolo de operación a las respectivas autoridades territoriales de los lugares donde operen.
 Procurar implementar anticipadamente las mejores practicas observadas en los países mas exitosos en el control de la propagación del virus, así como aquellas medidas propuestas por la OMS y el ministerio de salud y protección social.</t>
  </si>
  <si>
    <t>Sector de la construcción de edificaciones y su cadena de suministros</t>
  </si>
  <si>
    <t>Circular conjunta</t>
  </si>
  <si>
    <t>Ministerio de vivienda, ciudad y territorio, ministerio de salud y protección social y ministerio del trabajo.</t>
  </si>
  <si>
    <t>Cada proyecto debe adaptar su protocolo de bioseguridad, prevención y promoción para la prevención del Coronavirus COVID-19 en las zonas de influencias de los proyectos en ejecución y el mismo debe estar articulado con los sistemas de seguridad y salud en el trabajo. Dichos protocolos deben ser comunicados al Ministerio de Vivienda, Ciudad y Territorio al correo planCOVIDconstruccion@minvivienda.gov.co antes del 30 de abril de 2020.
 Así mismo, estas medidas corresponden a las acciones que deben ser adoptadas por los representantes legales, personal administrativo, operativo, contratista, proveedores de bienes y servicios, personal de seguridad y salud en el trabajo encargados de los proyectos de construcción con el fin de reducir el riesgo de exposición al SARS-CoV-2 (COVID-19) durante la emergencia sanitaria.</t>
  </si>
  <si>
    <t>Medidas en el sector salud, para contener y mitigar la pandemia de COVID-19 y garantizar la prestación de los servicios de salud, en el marco del Estado de Emergencia Económica, Social y Ecológica</t>
  </si>
  <si>
    <t>Este decreto autoriza transitoriamente en el término de la emergencia sanitaria declarada por el Ministerio de Salud y Protección Social, la salud departamental o distrital o las direcciones territoriales de salud autorizar la prestación de servicios fuera de las instalaciones convencionales, ampliar la capacidad del sistema de salud habilitado, prestar servicios mediante otras modalidades, de igual forma centraliza la gestión de la Unidades de Cuidado Intensivo y de las Unidades de Cuidado Intermedio, en caso de alta demanda, las entidades territoriales por medio de los Centros Reguladores de Urgencias, Emergencias y Desastres -CRUE-, quien asumirán el control de la oferta y disponibilidad de camas de Unidades de Cuidados Intensivos y de Unidades de Cuidados Intermedios. Además prevé distribución de recursos para la atención de la emergencia a Instituciones Prestadoras de Servicios de Salud privadas o mixtas que apoyen en la prestación de servicios para garantizar la atención a la población afectada por la pandemia de COVID-19.</t>
  </si>
  <si>
    <t>"Por el cual se adoptan medidas en materia de contratación estatal, en el marco del Estado de Emergencia Económica, Social y Ecológica</t>
  </si>
  <si>
    <t>Este decreto mantiene las medidas adoptadas por el Decreto 440 del 20 de marzo de 2020 mientras dure el estado de emergencia sanitaria, medidas relacionadas con contratación estatal y adquisición de bienes, como la contratación de urgencia, la adquisición de bienes en grandes superficies y los términos de suspensión, adición modificación de contratos y la agregación por demanda.</t>
  </si>
  <si>
    <t>Plan de reactivacion de obras</t>
  </si>
  <si>
    <t>ICCU</t>
  </si>
  <si>
    <t>El Instituto de Infraestructura y Concesiones de Cundinamarca – ICCU, estima pertinente instruir a sus contratistas, interventores y supervisores sobre las medidas básicas para reducir la exposición y contagio por COVID-19 en el marco de la reanudación de las actividades contractuales de obra pública interrumpidas total o parcialmente 
 El contratista deberá remitir al Instituto dentro de los cinco (5) días siguientes al recibo de la presente Circular un Plan de Reactivación de Obra, que incluirá el cronograma de reinicio gradual de actividades con los insumos necesarios para su ejecución, indicando cantidad de personal, frentes programados, priorizaciones de ejecución, entre otros aspectos.
 Para su implementación, el citado Plan de Reactivación de Obra deberá contar con el aval favorable de la respectiva Interventoría y la ARL a la que se encuentre afiliado el personal de obra. La interventoría contará con un término de tres (3) días para emitir dicho aval.
 El contratista constructor al inicio de cada jornada deberá realizar los controles propios para determinar si alguno de sus trabajadores, proveedores o subcontratistas es sospechoso de COVID-19, y si llegase a encontrar algún caso, no se permitirá el ingreso y se tomarán las medidas de control pertinentes.</t>
  </si>
  <si>
    <t>Por el cual se ad9ptan medidas en materia de contratación estatal para la adquisición en el mercado internacional de dispositivos méQicos y elementos de protección personal, atendiendo criterios de inmediatez como consecuencia de las turbulencias del mercado global de bienes para mitigar la pandemia Coronavirus COVID-19</t>
  </si>
  <si>
    <t>Adopta medidas en de contratación estatal para la adquisición en el mercado internacional de dispositivos médicos y elementos de personal, atendiendo criterios de inmediatez como consecuencia de las turbulencias del global de bienes para mitigar la pandemia Coronavirus COVID-19.</t>
  </si>
  <si>
    <t>Por el cual se adoptan medidas especiales en el Sector Defensa, en el marco del Estado de Emergencia Económica, Social y Ecológica</t>
  </si>
  <si>
    <t>Ministerio de defensa nacional</t>
  </si>
  <si>
    <t>Esta norma prorroga el servicio militar obligatorio del personal que actualmente se encuentra en servicio, hasta por el término de tres (3) meses contados a partir de la fecha prevista para el licenciamiento. Lo anterior con ocasión de la pandemia derivada del Coronavirus COVID-19, el Ministerio de Salud y Protección Social.</t>
  </si>
  <si>
    <t>Por el cual se adoptan medidas para ampliar el acceso a las telecomunicaciones en el marco del Estado de Emergencia Económica, Social y Ecológica</t>
  </si>
  <si>
    <t>Se define un procedimiento especial para el trámite de solicitudes para el despliegue de infraestructura de telecomunicaciones , durante la vigencia del estado de emergencia, en el cual la solicitudes de licencia para la construcción, conexión, instalación, modificación u operación para ampliar el acceso a las telecomunicaciones y equipamiento para la prestación de servicios de telecomunicaciones, fijas y móviles, serán resueltas: por la entidad, pública o privada, competente dentro de los diez (10) días siguientes a su presentación. De igual forma ,se decreta la exención del IVA a los servicios de conexión y acceso a voz e Intemet móviles cuyo valor no supere dos (2) – UVT, durante los cuatro meses siguientes.</t>
  </si>
  <si>
    <t>Adoptan medidas de bioseguridad para mitigar, evitar la propagación y realizar el adecuado manejo de la pandemia del Coronavirus COVID-19, en el marco del Estado de Emergencia Económica, Social y Ecológica</t>
  </si>
  <si>
    <t>Este decreto determina que durante el término de la emergencia sanitaria, con ocasión de la pandemia derivada del Coronavirus COVID-19, el Ministerio de Salud y Protección Social esta será la entidad encargada de determinar y expedir los protocolos que sobre bioseguridad se requieran para todas las actividades económicas, sociales y sectores de la administración pública, para mitigar, controlar, evitar la propagación y realizar el adecuado manejo de la pandemia. Los gobernadores y alcaldes estarán sujetos a los protocolos que sobre bioseguridad expida el Ministerio.</t>
  </si>
  <si>
    <t>Por medio del cual se adoptan medidas para suspender temporalmente el requisito de insinuación para algunas donaciones, en el marco del EstadQ de Emergencia Económica, Social y Ecológica</t>
  </si>
  <si>
    <t>decreto</t>
  </si>
  <si>
    <t>ministerio de justicia y del derecho</t>
  </si>
  <si>
    <t>Se adoptan medidas para suspender temporalmente el requisito de insinuación para algunas donaciones, en el marco del Estado de Emergencia Económica, Social y Ecológica.</t>
  </si>
  <si>
    <t>Medidas para sustituir la pena de prisión y la medida de aseguramiento de detención preventiva en establecimientos penitenciarios y carcelarios por la prisión domiciliaria y la detención domiciliaria transitorias</t>
  </si>
  <si>
    <t>Este decreto adoptan medida para sustituir la pena de prisión y la medida de aseguramiento de detención preventiva en establecimientos penitenciarios y carcelarios por la prisión domiciliaria y la detención domiciliaria transitorias en el lugar de residencia a personas que se encuentran en situación de mayor vulnerabilidad frente al COVID-19, y dispone otras medidas para combatir el hacinamiento carcelario y prevenir y mitigar el riesgo de propagación, en el marco del Estado de Emergencia Económica, Social y Ecológica</t>
  </si>
  <si>
    <t>Medidas para autorizar una nueva operación a la Financiera de Desarrollo Territorial S.A - Findeter</t>
  </si>
  <si>
    <t>Se autoriza a Findeter- a otorgar créditos directos a empresas de servicios públicos domiciliarios oficiales, mixtas y privadas vigiladas por Superintendencia de Servicios Públicos Domiciliarios, con fin de dotarlas de liquidez o capital de trabajo, para implementar las medidas que Gobierno nacional adopte para conjurar los efectos de la Emergencia Económica, Social y Ecológica declarada a través del Decreto 417 2020.</t>
  </si>
  <si>
    <t>Medidas en materia de los servicios públicos de acueducto, alcantarillado y aseo</t>
  </si>
  <si>
    <t>"Define los subsidios para los servicios de acueducto, alcantarillado y aseo de igual forma autoriza a el pago de servicios públicos de acueducto, alcantarillado y aseo por entidades territoriales. Hasta el 31 de diciembre de 2020 según su disponibilidad de recursos. De igual forma se autoriza el pago diferido de los servicios públicos de acueducto, alcantarillado y/o aseo para las entidades sin ánimo de lucro como Zoológicos, Tenedores de Fauna, Aviario, Acuarios y Jardines Botánicos o entidades afines."</t>
  </si>
  <si>
    <t>Medidas transitorias en materia de propiedad horizontal y contratos de arrendamiento, en el marco del Estado de Emergencia
 Económica, Social y Ecológica</t>
  </si>
  <si>
    <t>"Este decreto suspende las acciones de desalojo, permite el reajuste de cánones de arrendamiento, determina estipulaciones especiales respecto del pago de los cánones ,toma medidas frente a la propiedad horizontal en relación a el reajuste de las cuotas y explica estipulaciones respecto al inicio y la prorroga de los contratos de arrendamiento. "</t>
  </si>
  <si>
    <t>Medidas en e sector de juegos de suerte y azar, para impedir la extensión de los efectos de la pandemia de Covid-19, en el marco del Estado de Emergencia Económica, Social y Ecológica</t>
  </si>
  <si>
    <t>"Este decreto permite que la distribución y transferencia de recursos de juegos suerte y azar novedosos se realice en mes siguiente a su recaudo y no forma semestral para garantizar flojo de recursos al sector salud, a partir del mes de mayo y hasta el 31 de diciembre de 2020. De igual forma se adoptan acciones para garantizar la sostenibilidad de los operadores, entidades administradoras del monopolio rentístico los juegos suerte , quienes podrán celebrar acuerdos pago una sola vez cada contrato de concesión. Para el pago de los derechos de tarifa fija de juegos operados por internet que se venzan durante el tercer trimestre de 2020, Coljuegos podrá conceder plazos hasta de tres (3) meses, sin que se generen intereses moratorias, siempre que la póliza garantice el monto y el plazo."</t>
  </si>
  <si>
    <t>Medidas para mitigar los efectos económicos generados por la pandemia Coronavirus COVID-19 en el sector transporte e infraestructura</t>
  </si>
  <si>
    <t>" Se establecen medidas favorables para la reactivación del transporte aéreo una vez sean levantadas las restricciones a su prestación doméstica e internacional, y evitar una reducción drástica tanto de demanda como de la oferta en este servicio público esencial, se hace necesario disposiciones para reducción del impuesto de valor agregado para (í) el transporte aéreo de pasajeros, y (ií) la gasolina aviación Jet A 1 y/o gasolina de aviación 100/130 nacionales como insumo requerido para la prestación y comercialización del servicio de transporte aéreo. "</t>
  </si>
  <si>
    <t>Se adoptan medidas en materia de minas y energía, en el marco del Estado de Emergencia Económica, Social y Ecológica</t>
  </si>
  <si>
    <t>Este decreto pretende garantizar la continuidad de la prestación de los Servicios Públicos Domiciliarios de Energía y Gas, durante la vigencia de la Emergencia Sanitaria , se autoriza a las entidades territoriales, prestadores directos del servicio de APSB, a destinar recursos de la participación de APSB del Sistema General de Participaciones al pago de pasivos y obligaciones que tengan con las empresas de servicios públicos de energía eléctrica y gas cornbustible, por cuenta de la prestación de APSB, siempre y cuando, certifiquen estar a paz y salvo con el pago de subsidios y el destino autorizado. De igual forma establece un giro directo del subsidio al Gas GLP a los usuarios por parte del Ministerio de Minas.</t>
  </si>
  <si>
    <t>Medidas de carácter tributario en relación con el Fondo Agropecuario de Garantías</t>
  </si>
  <si>
    <t>Esta norma excluye del impuesto sobre las ventas -IVA, hasta el 31 de diciembre del año 2021 a las comisiones por el servicio de garantías otorgadas por el Fondo Agropecuario de Garantías - FAG, focalizadas única y directamente para enfrentar las consecuencias adversas generadas por la pandemia del Coronavirus COVID-19.</t>
  </si>
  <si>
    <t>El Presupuesto General de la Nación de la vigencia fiscal de 2020 y se efectúa su correspondiente liquidación</t>
  </si>
  <si>
    <t>Este decreto permite destinar ingresos y rentas del Presupuesto General de la Nación durante la vigencia fiscal 2020 para hacer frente a la Emergencia, igualmente autoriza a las secciones y entidades que hacen parte del Presupuesto General de la Nación para que de su presupuesto de funcionamiento o inversión, durante la presente vigencia fiscal, realicen convenios interadministrativos con el Ministerio de Hacienda y Crédito Público como administrador del Fondo de Mitigación de Emergencias – FOME.</t>
  </si>
  <si>
    <t>Medidas relacionadas con la creación de un apoyo económico excepcional para la población en proceso de reintegración en el marco del Estado de Emergencia Económica, Social y Ecológica</t>
  </si>
  <si>
    <t>"Se faculta a la Agencia para la Reincorporación y la Normalización para que otorgue un apoyo económico excepcional por valor de ciento sesenta mil pesos ($160.000,00 M.L) durante tres (3) meses a las personas desmovilizadas de grupos armados organizados al margen de la ley durante la vigencia de la Emergencia Sanitaria declarada por el Ministerio de Salud y Protección Social, con ocasión de la pandemia derivada del Coronavirus COVID-19."</t>
  </si>
  <si>
    <t>Medidas sobre la prestación del servicio público de transporte y su infraestructura, dentro del Estado de Emergencia, Económica, Social y Ecológica</t>
  </si>
  <si>
    <t>Se establecen, amplia el termino de funcionamiento del Centro de Logística y transporte, adicionalmente, se adoptan las medidas relacionadas con el trasporte de pasajero, de carga y aéreo en el marco de las restricciones movilidad y del aislamiento preventivo obligatorio , de igual forma se establecen exenciones del cobro de peajes, se define la suspensión transitoria de cobro de cánones de arrendamiento y de cobros infraestructura aeroportuaria.. Respecto a los puertos de servicio privado , se les permitirá para atender las operaciones de carga que tengan como propósito garantizar el abastecimiento de bienes de primera necesidad a las poblaciones que se encuentren dentro del área de la zona portuaria correspondiente, independientemente del tipo de carga autorizada.</t>
  </si>
  <si>
    <t>Impuesto solidario por el COVID 19, dentro del Estado de  Emergencia Económica, Social y Ecológica dispuesto en el Decreto Legislativo 417 de 2020</t>
  </si>
  <si>
    <t>Se crea el impuesto solidario por el COVID 19, que tiene como sujetos pasivos a los servidores públicos y las personas naturales vinculadas mediante contrato de prestación de servicios profesionales y de apoyo a la gestión pública, de salarios y honorarios mensuales periódicos de diez millones de pesos ($10.000.000) o más, de la rama ejecutiva de los niveles nacional, departamental, municipal y distrital en el sector central y descentralizado; de las ramas legislativa y judicial; de los órganos autónomos e independientes, de la Registraduría nacional del estado Civil, del consejo nacional Electoral, y de los organismos de control y de las Asambleas y Concejos Municipales y Distritales. Quienes aportaran de 10% a 15 % de su salario conforme a sus asignación mensual. Para los demás funcionarios el aporte es voluntario y depende de las escalas salariales definidas en el decreto.</t>
  </si>
  <si>
    <t>Medidas para proteger los derechos fundamentales de los niños, las niñas y los adolescentes y se asignan a los procuradores judiciales de familia funciones para adelantar los procesos de adopción, como autoridades jurisdiccionales transitorias, en el marco del Estado de Emergencia Económica, Social y Ecológica</t>
  </si>
  <si>
    <t>Este decreto otorga funciones jurisdiccionales transitorias a los procuradores judiciales familia que para efecto designe Procurador General la Nación, para conocer los procesos adopción excluidos del levantamiento la suspensión dispuesta por el Consejo Superior de la Judicatura, específicamente, para procesos de adopción en los que no se admitido la demanda o aquellos nuevos que se pretendiera adelantar. El trámite adelantado por los Procuradores judiciales se realizará por medios digitales. De igual forma dispone que en caso de haberse presentado oposición en cualquier del proceso, el procurador judicial que lo esté adelantando lo suspenderá y lo remitirá al juez de familia competente al día hábil siguiente al levantamiento los términos judiciales que ordene el Consejo Superior la Judicatura.</t>
  </si>
  <si>
    <t>Medida temporal con el fin de proteger los derechos de los beneficiarios del Servicio Social Complementario, denominado Beneficios Económicos Periódicos BEPS, en el marco del Estado de Emergencia Económica, Social y Ecológica</t>
  </si>
  <si>
    <t>Se adoptan medidas para garantizar el goce oportuno de la anualidad vitalicia BEPS como medio de vida fundamental para enfrentar la crisis sanitaria y económica, especialmente para garantizar que los adultos mayores, cuenten con un ingreso que les permita proveer lo necesario para su subsistencia, en el marco de la emergencia producida por la pandemia del COVID-19.</t>
  </si>
  <si>
    <t>Garantía de los derechos de los usuarios del sistema de justicia, en el marco del Estado de Emergencia Económica, Social y Ecológica</t>
  </si>
  <si>
    <t>Este decreto suspende los términos de prescripción y de caducidad previstos en cualquier norma sustancial o procesal para derechos, acciones, medios control o para presentar demandas la Judicial o ante los tribunales arbitrales, sean de meses o años, que se encuentran suspendidos el 16 marzo 2020 hasta el día que Consejo Superior de la Judicatura disponga la reanudación los términos judiciales. De igual forma suspende los términos procesales de inactividad para el desistimiento tácito previstos en el artículo 317 del CGP y en el artículo 178 del CPACA.</t>
  </si>
  <si>
    <t>Medidas especiales y transitorias para el sector de inclusión social y reconciliación, en el marco del Estado de Emergencia Económica, Social y Ecológica</t>
  </si>
  <si>
    <t>Este decreto permite que, durante el término de la emergencia sanitaria, se suspenda un aparte del precitado artículo de 7 de la Ley 1532 de 2012, relativo a la verificación del cumplimiento de un conjunto de compromisos de corresponsabilidad", para que más población vulnerable pueda acceder a los beneficios económicos -transferencias monetarias- sin cumplir todos los requisitos que regularmente prevé la ley. De igual forma, se adoptan medidas en garantía de los derechos de niños y adolescentes como la posibilidad de que el ICBF pueda crear centros transitorios para la protección integral de la niñez. De igual forma que se garantizará la prestación ininterrumpida de los servicios de los Defensores de Familia y sus equipos interdisciplinarios para el cumplimiento de las funciones administrativas relacionadas con la verificación de la garantía de los derechos de los niños, niñas y adolescentes presuntamente amenazados o vulnerados.</t>
  </si>
  <si>
    <t>Inversion Obligatoria temporal en titulos de deuda publica en el marco de la emergencia.</t>
  </si>
  <si>
    <t>Esta norma crea una inversión obligatoria temporal en Títulos Deuda Pública Interna denominados “Títulos de Solidaridad “cuyos recursos serán destinados a conjurar las consecuencias económicas y sociales de los hechos que dieron lugar a la declaratoria de la Emergencia. Los recursos generados por la inversión obligatoria serán incorporados presupuestalmente como una fuente de recursos adicional del Fondo de Mitigación de Emergencia -FOME.</t>
  </si>
  <si>
    <t>Medidas transitorias en materia de cultura en el marco del Estado de Emergencia Económica, Social y Ecológica</t>
  </si>
  <si>
    <t>Esta norma permite que los recursos del impuesto nacional al consumo con destino a cultura, girados la vigencia 2019 que a la fecha expedición de este decreto no se encuentren ni comprometidos ni ejecutados y los que se durante la vigencia 2020 por parte del Ministerio de Cultura a los departamentos y el Distrito Capital, se destinen transitoriamente para contribuir a la subsistencia los artistas, creadores y culturales, que demuestren su estado de vulnerabilidad. El seguimiento y control jurídico, administrativo y financiero los recursos corresponde a los departamentos y al Distrito Capital.</t>
  </si>
  <si>
    <t>Materia de procesos de insolvencia, en el marco del Estado de Emergencia, Social y Ecológica</t>
  </si>
  <si>
    <t>Este decreto la implementa nuevas fórmulas arreglos entre deudor y los acreedores como las capitalizaciones de deuda, las descargas de pasivo y pacto de deuda sostenible, que permitan resolver la crisis del deudor, con el fin de evitar la liquidación y la consecuencia pérdida de puestos de trabajo. Las herramientas desarrolladas en el decreto son aplicables a las empresas que se han afectado como consecuencia la emergencia decretada en el Decreto 417 de 2020.
 1. Suspéndase, a partir de la expedición del presente Decreto Legislativo y por un periodo de 24 meses, el supuesto denominado incapacidad de pago inminente previsto en el artículo 9 de la Ley 1116 de 2006, para el proceso de reorganización . Esta suspensión no es aplicable respecto de los procesos de negociaciones de emergencia de acuerdos de reorganización y procedimientos de recuperación empresarial.
 2. Suspéndase, a partir de la expedición del presente Decreto Legislativo y por un periodo de 24 meses, los artículos 37 y 38 de la Ley 1116 de 2006, relativos al trámite de procesos de liquidación por adjudicación. La suspensión no es aplicable a los procesos de dicha naturaleza que se encuentren actualmente en trámite.
 3. Suspéndase, a partir de la expedición del presente Decreto Legislativo y por un periodo de 24 meses, la configuración de la causal de disolución por pérdidas prevista en el artículo 457 del Código de Comercio y del artículo 35 de la Ley 1258 de 2008.
 4. Suspéndase, a partir de la expedición del presente Decreto Legislativo y hasta el 31 de diciembre de 2020, la obligación establecida en el numeral 5 del artículo 19 del Código de Comercio, cuando la causa de la cesación de pagos sea consecuencia directa de las causas que motivaron la declaratoria del Estado de Emergencia Económica, Social y Ecológica de que trata el Decreto 417 del 17 de marzo de 2020.</t>
  </si>
  <si>
    <t>Adoptan medidas para crear una Subcuenta para la Mitigación de Emergencias -Covid19- en el Fondo Nacional de Gestión del Riesgo de Desastres y se establecen las reglas para su administración, en el marco del Estado de Emergencia Económica, Social y Ecológica</t>
  </si>
  <si>
    <t>Se crea una subcuenta temporal para la contención y mitigación de la emergencia declarada por el Decreto 417 del17 de marzo de 2020, la cual tendrá por objeto financiar la provisión de bienes, servicios y obras requeridas para contener, mitigar y evitar la extensión de los efectos adversos derivados de la pandemia COVID- 19, esta será administrada por el Fondo Nacional de Gestión del Riesgo de Desastres.</t>
  </si>
  <si>
    <t>Medidas para disminuir temporalmente la cotización al Sistema General de Pensiones, proteger a los pensionados bajo la modalidad de retiro programado y se dictan otras disposiciones en el marco del Estado de Emergencia Económica, Social y Ecológica.</t>
  </si>
  <si>
    <t>Este decreto adopta medidas en el ámbito del Sistema General de Pensiones, para brindar mayor liquidez a los empleadores y trabajadores dependientes e independientes, y proteger a los pensionados bajo la modalidad de retiro programado, que reciben un SMLV.
  En atención a los
 hechos que dieron lugar a la Emergencia Económica, Social y Ecológica declarada mediante el Decreto 417 de 2020, para los períodos de abril y mayo cuyas cotizaciones deben efectuarse en los meses de mayo y junio de 2020, respectivamente, los empleadores del sector público y privado y los trabajadores independientes que opten por este alivio pagarán como aporte el 3% de cotización al Sistema General de Pensiones, con el fin de
 cubrir el costo del seguro previsional en el Régimen de Ahorro Individual con Solidaridad o el aporte a los fondos de invalidez y sobrevivencia del Régimen de Prima Media, según corresponda, así como el valor de la comisión de administración.
 La cotización de que trata este artículo será pagada de la siguiente manera: El 75% por el empleador y el 25% restante por el trabajador. Por su parte, los trabajadores independientes pagarán el 100% de esta cotización.
 El Ministerio de Salud y Protección Social realizará las modificaciones temporales que correspondan a la Planilla Integrada de Liquidación de Aportes -PILA, para dar cumplimiento a lo establecido en el presente Decreto Legislativo.</t>
  </si>
  <si>
    <t xml:space="preserve">Por el cual se adoptan medidas transitorias en materia de turismo y registros sanitarios para las micro y pequeñas empresas, en el marco del Estado de Emergencia Económica, Social y Ecológica </t>
  </si>
  <si>
    <t>Se adoptan medidas para el sector turismo en el marco de la emergencia como: el cambio de fechas para la presentación de la declaración y pago del valor recaudo del impuesto nacional con destino al turismo, se autoriza la utilización de los recursos impuesto nacional con al turismo para contribuir a el sostenimiento de los guías de Turismo que cuenten con inscripción vigente en el Registro Nacional Turismo. Se definen las condiciones en las solicitudes de retracto, desistimiento y circunstancias relacionadas con el reembolso del valor consumidor hubiese pagado por los paquetes y servicios turísticos adquiridos.</t>
  </si>
  <si>
    <t>Por el cual se adoptan medidas con el fin de atender la situacion de emergencia económica, social y ecológica de la que trata el Decreto 417 de 2020</t>
  </si>
  <si>
    <t>Se toman medidas para que la población acceda de manera permanente a los servicios de telecomunicaciones y para su oportuna atención, así como el ejercicio sus durante la emergencia, se determina que el servicio no sea suspendido por razones patrimoniales como la falta pago o la mora en el pago del servicio. Igualmente, se determina que los proveedores de red no podrán suspender las labores de instalación, mantenimiento y adecuación de las requeridas para la emergencia.</t>
  </si>
  <si>
    <t>Por el cual se adoptan medidas para la prestación del servicio de televisión abierta radiodifundida con el fin de atender la situación de emergencia económica, social y ecológica de la que trata el Decreto 417 de 2020</t>
  </si>
  <si>
    <t>Se extiende la medida que definio nuevos porcentajes mínimos de programación de producción nacional y la destinación de fondos de innovación para funcionamiento en los canales regionales.
 PARÁGRAFO SEGUNDO. Únicamente por el tiempo de duración del estado de emergencia sanitaria, los
 porcentajes mínimos de programación de producción nacional serán los siguientes:
 a) Canales nacionales: 
 De las 19:00 horas a las 22:30 horas (triple A), el 20% de la programación será producción nacional. 
 De las 22:30 horas a las 24:00 horas, el 20% de la programación será de producción nacional. 
 De las 00:00 horas a las 10:00 horas, el 100% de la programación será libre. 
 De las 10:00 horas a las 19:00 horas el 20% será programación de producción nacional. 
 En sábados, domingos y festivos el porcentaje de producción nacional será mínimo del 20% en horario 
 triple A.</t>
  </si>
  <si>
    <t>Se define la transferencia económica no condicionada para los Adultos Mayores que se encuentran registrados en la lista de priorización del Programa Colombia Mayor y se define la transferencia al Fondo de Solidaridad de Fomento al Empleo y Protección al Cesante administrado por las Cajas de Compensación Familiar</t>
  </si>
  <si>
    <t>Decreta que la realización de una transferencia económica no condicionada para los Adultos Mayores quese encuentran registrados en la lista de priorización del Programa Colombia Mayor y se define la transferencia al Fondo de Solidaridad de Fomento al Empleo y Protección al Cesante administrado por las Cajas de Compensación Familiar, en el marco del Estado de Emergencia Económica, Social y Ecológica "</t>
  </si>
  <si>
    <t>Por el cual se adicionan recursos al Fondo de Mitigación de Emergencias FOME, creado por el Decreto 444 de 2020, en el marco del Estado de Emergencia Económica, Social y Ecológica y se dictan otras disposiciones</t>
  </si>
  <si>
    <t>El Fondo de Riesgos Laborales prestará a la Nación - Ministerio de Hacienda y Crédito Público hasta el 80% del saldo acumulado en dicho Fondo, en la medida en que vayan siendo requeridos por el FOME, a solicitud del Ministro de Hacienda y Crédito Público o alguno de los viceministros, para conjurar la crisis o impedir la extensión de sus efectos en el territorio nacional, en el marco del Decreto Legislativo 417 de 2020.</t>
  </si>
  <si>
    <t>Por el cual se adoptan medidas tributarias transitorias en el marco del Estado de Emergencia Económica, Social y. Ecológica</t>
  </si>
  <si>
    <t>Define 211 bienes a los cuales se les aplica exención del impuesto sobre las ventas ·IVA. necesarios para la prevención, diagnóstico y tratamiento del Coronavirus COVID-19, de igual forma, se estipulan medidas para la facilitación de su importación y venta en el territorial nacional es una acción necesaria para garantizar el abastecimiento y la disponibilidad de bienes e insumas médicos necesarios e indispensables para hacer frente a la Emergencia Sanitaria.</t>
  </si>
  <si>
    <t>"Por el cual se designa un ministro de Relaciones Exteriores ad hoc"</t>
  </si>
  <si>
    <t>Se designa un ministro de Relaciones Exteriores ad hoc.</t>
  </si>
  <si>
    <t>Se designa un Ministro de Relaciones Exteriores ad hoc.</t>
  </si>
  <si>
    <t>Por el cual se adiciona el Presupuesto General de la Nación de la vigencia fiscal de 2020 y se efectúa su correspondiente liquidación, en el marco de la Emergencia Económica, Social y Ecológica declarada mediante el Decreto 417 de 2020</t>
  </si>
  <si>
    <t>Por el cual se implementan medidas para proteger los derechos de los pensionados, los beneficiarios del Servicio Social Complementario BEPS y los beneficiarios del Programa de Subsidio al Aporte a Pensión - PSAP en el marco de la Emergencia Sanitaria declarada por el Ministerio de Salud y Protección Social, con ocasión de la pandemia derivada del Coronavirus COVID-19</t>
  </si>
  <si>
    <t>Este decreto adopta medidas en el ámbito de la seguridad social con el fin de proteger los derechos de los pensionados y los beneficiarios del Servicio Social Complementario de Beneficios Económicos Periódicos - BEPS y los beneficiarios del Programa de Subsidio al Aporte a Pensión, durante la vigencia de la Emergencia Sanitaria. Entre las que se encuentra la Improcedencia temporal de pérdida del subsidio al aporte a la pensión, la modificación de requisitos para e/ pago de mesadas pensiona/es y asignaciones de retiro por medio de terceros autorizados y el Pago de las anualidades vitalicias del mecanismo de Beneficios Económicos Periódicos· BEPS</t>
  </si>
  <si>
    <t>Medidas de protección al empleo</t>
  </si>
  <si>
    <t>Mecanismos adicionales de protección al empleo que poseen los empleadores:
 1. Licencia remunerada
 2. Modificación de la jornada laboral y concertación de salario 
 3. Modificación o suspensión de los beneficios extralegales 
 4. Concertación de beneficios convencionales, esta figura no puede eliminar los acuerdos de la convención colectiva de trabajo
 Estos mecanismos y las demás medidas planteadas en el Circular 021 de 2020 son mecanismos que favorecen el principio protector del trabajo consagrado en el artículo 25 de CPN y el artículo 9 del CST</t>
  </si>
  <si>
    <t>Duración de la Emergencia Económica, Social y Ecológica</t>
  </si>
  <si>
    <t>Mientras exista la Emergencia Económica, Social y Ecológica no pueden ser negados los beneficios y prerrogativas contenidos en los Decretos 488 de 2020 y Decreto 500 de 2020</t>
  </si>
  <si>
    <t>Trabajo Seguro en Alturas Reentrenamiento</t>
  </si>
  <si>
    <t>Todo empleador que tenga trabajadores que realicen trabajos en alturas debe garantizar que reciba reentrenamiento anual. Cuando un permiso, certificado o licencia venza durante el término de la Emergencia Sanitaria,Social y Ecológica declarada por el Ministerio de Salud y Protección Social y cuyo trámite de renovación no pueda ser realizado con ocasión de las medidas adoptadas, se entenderá prorrogado automáticamente el permiso, autorización, certificado o licencia hasta un mes (1) más contado a partir de la superación de la Emergencia Sanitaria, Social y Ecológica declara por el Ministerio de Salud y Protección Social</t>
  </si>
  <si>
    <t>Recomendaciones para reactivacion sector construccion</t>
  </si>
  <si>
    <t>Secretaria de salud</t>
  </si>
  <si>
    <t xml:space="preserve">Recomendaciones para reactivacion de actividades sector construccion en el masco del aislamiento preventivo obligatorio o cuarentena nacional. </t>
  </si>
  <si>
    <t>Sistema de información personas afectadas COVID-19</t>
  </si>
  <si>
    <t>Artículo 1. Objeto. La presente resolucióntiene por objeto establecer el Sistema de Información para el reporte y seguimiento en salud de las personas afectadas por COVID-19, y los mecanismos de integración de la información de la atención en salud, vigilancia, seguimiento y control en salud pública, atención de emergencias, acciones individuales y colectivas de prevención en salud, que será reportada por las entidades que generan, operan y proveen la información relaciona con este brote.
 Artículo 4. Plazos para el reporte de la información. Las entidades señaladas en el artículo 2 de la presente resolución reportarán diariamente al Ministerio de Salud y Protección Social la información detallada en el artículo anterior.</t>
  </si>
  <si>
    <t>Protocolo de bioseguridad Sector juegos de suerte y azar</t>
  </si>
  <si>
    <t>Artículo 1. Objeto. Adoptar el protocolo de bioseguridad para la prevención de la transmisión del COVID-19 en el sector de juegos de suerte y azar, contenido en el anexo técnico que hace parte integral de la presente resolución.</t>
  </si>
  <si>
    <t>Protocolo de bioseguridad en el Sector Transporte</t>
  </si>
  <si>
    <t>Artículo 1. Objeto. Adoptar el protocolo de bioseguridad para la prevención de la transmisión del COVID-19 en el sector transporte, contenido en el anexo técnico que hace parte integral de esta resolución.
 Parágrafo. Este protocolo es complementario al adoptado mediante Resolucion 666 de 2020 y a las demás medidas que las empresas de todas las modalidaes de transporte crean necesarias
 Artículo 2. De acuerdo con lo establecido enel Decreto 539 de 2020, la vigilancia y cumplimiento de este protocolo está a cargo de la secretaría o entidad municipal o distrital que corresponda esta actividad económica.</t>
  </si>
  <si>
    <t>Protocolo de bioseguridad Sector Caficultor</t>
  </si>
  <si>
    <t>Artículo 1. Objeto. Adoptar el protocolo de bioseguridad en el sector caficultor para la prevención de la trasmisión del COVID-19, contenido en el anexo técnico que hace parte integral de la presente resolución.</t>
  </si>
  <si>
    <t>Protocolo de bioseguridad Sector Infraestructura de Transporte</t>
  </si>
  <si>
    <t>Artículo 1. Objeto. Adoptar el protocolo de bioseguridad en el sector Infraestructira de Transporte para la prevención de la trasmisión del COVID-19, contenido en el anexo técnico que hace parte integral de la presente resolución.</t>
  </si>
  <si>
    <t>Protocolo de bioseguridad Sector de Agua Potable y Saneamiento Básico</t>
  </si>
  <si>
    <t>Artículo 1. Objeto. Adoptar el protocolo de bioseguridad en el sectorAgua Potable y Saneamiento Básico para la prevención de la trasmisión del COVID-19, contenido en el anexo técnico que hace parte integral de la presente resolución.</t>
  </si>
  <si>
    <t>Aislamiento Preventivo Obligatorio</t>
  </si>
  <si>
    <t>Ministerio del Interior</t>
  </si>
  <si>
    <t>Artículo 1. Aislamiento.Ordenar el aislamiento preventivo obligatorio de todas las personas habitantes de la República de Colombia, a partir de las cero horas (00:00 a.m.) del día 27 de abril de 2020, hasta las cero (00:00 am)horas del día 11 de mayo de 2020, en el marco de la Emergencia Sanitaria por causa del Coronavirus COVID-19.
 Artículo 3. Garantías para la medida de aislamiento, se permite la ejecución de obras de construcción de edificaciones y actividades de garantía legal sobre la misma construcción, así como el suministro de materiales e insumos y a cadena de producción, abastecimiento, almacenamiento, reparación, mantenimiento,
 transporte, comercialización y distribución de las manufacturas de productos textiles, de cuero y prendas de vestir; de transformación de madera; de fabricación de papel, cartón y sus productos y derivados; y fabricación de productos químicos, metales, eléctricos,
 maquinaria y equipos. Todos los anteriores productos deberán comercializarse mediante plataformas de comercio electrónico o para entrega a domicilio exclusivamente destinados a la ejecución de las mismas. 
  El desarrollo de actividades físicas y de ejercicio al aire libre de personas que se encuentren en el rango de edad de 18 a 60 años, por un período máximo de una (1) hora diaria, de acuerdo con las medidas, instrucciones y horarios que fijen los alcaldes en sus respectivas jurisdicciones territoriales. 
 Artículo 6. Ssuspensión de transporte doméstico por vía aérea. Suspender el transporte doméstico or vía aérea a partir de las cero horas (00:00 a.m.) del día 27 de abril de 2020, hasta las cero (00:00 am)horas del día 11 de mayo de 2020, solo se permitira en los siguientes casos: emergencia humanitaria, transporte de carga y mercancía, caso fortuito o fuerza mayor.
 Artículo 7. Prohibición de consumo de bebidas embriagantes en espacios abiertos y establecimientos de comercio</t>
  </si>
  <si>
    <t>Protocolo general de bioseguridad</t>
  </si>
  <si>
    <t>Artículo 1. Adoptar el protocolo general de bioseguridad para todas las actividades económicas, sociales y sectores de la administración pública, contenido en el anexo técnico, el cual hace parte integral de esta resolución. Dicho protocolo está orientado a minimizar los factores que pueden generar la trasmisión de la enfermedad y deberá ser implementado por los destinarios de este acto administrativo en el ámbito de sus competencias. Este protocolo no aplica para el sector salud.
 Artículo 4. Vigilancia y cumplimiento de los protocolos. La vigilancia y cumplimiento de este protocolo estará a cargo de la Secretaria municipal o distrital o la entidad que haga sus veces, que corresponda a la actividad económica, social o al sector de la administración pública de acuerdo con la organización administrativa de cada entidad territoria. En caso de no cumplimiento del protocolo de bioseguridad deberán informar a las Direcciones Territoriales del Ministerio de Trabajo.</t>
  </si>
  <si>
    <t>Protocolo de bioseguridad Industria Manufacturera</t>
  </si>
  <si>
    <t>Artículo 1. Objeto. Adoptar el protocolo de bioseguridad para la prevención de la trasmisión del COVID-19 en la industria manufacturera, contenido en el anexo técnico que hace parte integral de la presente resolución.</t>
  </si>
  <si>
    <t>Recomendaciones para reactivación de actividades del sector construcción en el marco aislamiento preventivo obligatorio o cuarentena nacional</t>
  </si>
  <si>
    <t>Secretaría Distrital de Salud</t>
  </si>
  <si>
    <t>Es necesario que todas las empresas del sector de la construcción y sus cadenas de suministro, implementen y/o intensifiquen las medidas impartidas en la Circular Conjunta 001 de 11 de abril de 2020, en articulación con las directrices establecidas en el Decreto 1072 de 2015, a través de la jerarquía de controles, identificando allí formas de controlar los riesgos a los que se exponen los trabajadores.
 Se recomienda reforzar las medidas de control de ingeniería para reducir la exposición y proteger no soloa los trabajadores y sus familias, sino a personas que asisten o desarrollan algún proceso dentro de la empresa u obra.
 Las acciones que genera la empresa deben estar adheridas al Plan de Trabajo Anual del Sistema de Gestión de la Seguridad y Salud en el Trabajo (SG-SST), frente a la contención del COVID-19.
 Establecer líderes de seguridad y salud en el trabajo por áreas que aporten en la recordación de buenas prácticas para la prevención de la propagación de COVID-19.</t>
  </si>
  <si>
    <t>Por medio de la cual se adopta el protocolo de bioseguridad para el manejo y control del riesgo del Coronavirus COVID-19 en el sector de la construcción de edificaciones</t>
  </si>
  <si>
    <t>Artículo 1. Adoptar el protocolo de bioseguridad para la prevención de la transmisión del COVID-19 en el sector de la construcción de edificaciones, contenido en el anexo téncio que hace parte integral de esta resolución. 
 Parágrafo. El protocolo es complementario al adoptado mediante Resolución 666 del 24 de abril de 2020 y a las demás medidas que los responsables de cada planta crean necesarias.
 Artículo 3. Vigilancia del cumplimiento del protocolo. De acuerdo a lo establecido en el Decreto Legislativo 539 de 2020, la vigilancia y el cumplimiento de este protocolo está a cargo de la secretaría o entidad municipal o distrital que corresponda a esta actividad económica, del municipio o distrito en donde funciona cada planta, sin perjucio de la vigilancia que sobre el cumplimiento de las obligaciones de los empleadores realice el Ministerio de Trabajo, ni de las competencias de otras autoridades.</t>
  </si>
  <si>
    <t>Por el cual se reglamenta el Decreto Legislativo 487 del 27 de marzo de 2020 "Por el cual se dictan medidas especiales relacionadas con el sector Justicia y del Derecho en materia de extradición, con ocasión del "estado de Emergencia Económica, Social y Ecológica" declarada en todo elterritorio nacional,derivada de la Pandemia COVID-19</t>
  </si>
  <si>
    <t>Por el cual se reglamenta el Decreto Legislativo 487 del 27 de marzo de 2020 "Por el cual se dictan medidas especiales relacionadas con el sector Justicia y del Derecho en materia de extradición, con ocasión del "estado de Emergencia Económica, Social y Ecológica" declarada en todo el territorio nacional, derivada de la Pandemia COVID-19.</t>
  </si>
  <si>
    <t>Subsector de manufactura y sus cadenas</t>
  </si>
  <si>
    <t>Artículo 1. Subsectores de manufacturas y sus cadenas. De acuerdo a lo establecido en el numeral 36 del artículo 3 del Decreto 593 de 2020, los subsectores de manufacturas y sus cadenas, a los que les está permitido el derecho de circulación, conforme la Resolución 139 de 2012 de Clasificación de Actividades Económicas de la Dirección de Impuestos y Aduanas Nacionales – DIAN, son:
 1. Fabricación de productos textiles
 2. Confección de prendas de vestir.
 3. Curtido y recurtido de cueros; fabricación de calzado; fabricación de artículos de viaje, maletas, bolsos de mano y artículos similares, y fabricación de artículos de talabartería y guarnicionería; adobo y teñido de pieles.
 4. Transformación de la madera y fabricación de productos de madera y de corcho, excepto muebles; fabricación de artículos de cestería y espartería.
 5. Fabricación de papel, cartón y productos de papel y cartón.
 6. Fabricación de sustancias y productos químicos.
 7. Fabricación de productos elaborados de metal.
 8. Fabricación de maquinaria y equipos, aparatos y equipos eléctricos.</t>
  </si>
  <si>
    <t>Prestación del servicio público de transporte en la ciudad de Bogotá</t>
  </si>
  <si>
    <t>Alcaldía de Bogotá</t>
  </si>
  <si>
    <t>Artículo 1.- PLAN DE MOVILIDAD SEGURA Y PROTOCOLOS DE
 BIOSEGURIDAD. Las empresas de los sectores económicos incluidos en las excepciones a las medidas de aislamiento preventivo obligatorio, previstas por las autoridades del orden nacional y distrital, deberán inscribirse en el link www.bogota.gov.co/reactivacion-economica,
 registrar su Plan de Movilidad Segura — PMS, en el cual se establezcan las condiciones propuestas para movilizar a sus empleados y contratistas y los protocolos dispuestos por el
 Gobierno Nacional que contengan las condiciones adoptadas para prevenir el contagio del COVID-19. De igual manera, en el mismo link deberán poner en conocimiento de la Secretaría Distrital de
 Salud los protocolos de bioseguridad adoptados, los cuales deben contener las medidas necesarias para prevenir, reducir la exposición y mitigar el riesgo de contagio por Coronavirus COVID-19.
 Artículo 2. Contenido del Plan de Movilidad Segura
 1. Número de empleados y contratistas
 2. Horarios de los turnos del personal que requiere efectuar la labor en forma
 presencial, discriminando para cada turno el número de personas por cargos,
 funciones y género.
 3. Orígenes y destino del personal que requiere efectuar la labor en forma presencial.
 Si la empresa tiene varias sedes u obras, deberá presentar la información por sede u
 obra.
 4. Distribución de los modos de transporte a utilizar por los empleados que requieren
 efectuar la labor en forma presencial, indicando el número total de empleados y
 contratistas para cada uno de los modos.</t>
  </si>
  <si>
    <t>Restricción de uso del sistema integrado de transporte público en Bogotá</t>
  </si>
  <si>
    <t>Secretaría de Movilidad</t>
  </si>
  <si>
    <t>Artículo 1. Se restringe a partir del 29 de abril de 2020 el ingreso al Sistema Integrado de Transporte Público, en sus componentes troncal y zonal, en el horario de 5:00 am a 9:00 am de lunes a sábado, a los ciudadanos que trabajan en el sector de la construcción y a partir del 11 de mayo de 2020, en las mismas condiciones señaladas, a los ciudadanos que trabajan en el sector de manufactura.
 Artículo 2. Para garantizar la movilidad de los ciudadanos mencionados en el artículo anterior, las empresas pertenecientes a dichos sectores deberán garantizar la movilidad de todos sus empleados en modos diferentes al SITP como: a pie, bicicleta, patineta eléctrica, taxi, transporte especial, convenios y contratos de transporte privado, automóvil particular o motocicleta.</t>
  </si>
  <si>
    <t>Por el cual se adiciona el artículo 2.5.2.2.1.21 al Decreto 780 de 2016 en relación con el uso transitorio, por parte de las EPS, de los recursos que tengan invertidos en títulos de deuda pública interna, títulos de renta fija y depósitos a la vista, que forman parte de la reserva técnica</t>
  </si>
  <si>
    <t>ministerio de salud y proteccion social</t>
  </si>
  <si>
    <t>Se adiciona el artículo 2.5.2.2.1.21 al Decreto 780 del 2016 en relación con el uso transitorio, por parte de las EPS, de los recursos que tengan invertidos en títulos de deuda pública interna, títulos de renta fija y depósitos a la vista, que forman parte de la reserva técnica.</t>
  </si>
  <si>
    <t>Ajustar la Planilla Integrada de Liquidación de Aportes PILA</t>
  </si>
  <si>
    <t>Artículo 1. Modifiquese el Anexo Técnico 1 "Glosario de Términos PILA" de la Resolución 2388 de 2016, en el sentido de adicionar el ácapite "Tarifas a cotizar para el Sistema General de Pensiones".</t>
  </si>
  <si>
    <t>resoluciones expedidas por Minhacienda con medidas por covid-19</t>
  </si>
  <si>
    <t>1064, 1065, 1066, 1067 y 1068</t>
  </si>
  <si>
    <t>Minhacienda</t>
  </si>
  <si>
    <t>Con la Resolución 1064 del 2020, el Ministerio de Hacienda modificó la Resolución 1263 del 2013 y la Resolución 0201 del 2016, relacionadas con las coberturas de la tasa de interés Frech - contracíclico 2013 y del programa Frech no VIS (Decreto 1068 del 2015). Igualmente, con la Resolución 1065 del 2020, creó el Comité de administración del fondo de mitigación de emergencias (Fome) y el Comité de garantías para enfrentar el virus. Con la Resolución 1066 del 2020, organizó el Comité de seguimiento a los mecanismos de dispersión de recursos del programa Ingreso Solidario. Por otra parte, la Resolución 1067 del 2020 definió los requisitos y procedimien­tos para la celebración de operaciones de crédito público por parte de la Nación, autorizadas en el artículo 6° del Decreto 519 del 2020. A su turno, con la Resolución 1068 del 2020, se reconoció como deuda pública de la Nación, en virtud del artículo 245 de la Ley 1955 del 2019, y ordenó el pago de las acreencias reconocidas por la Adres</t>
  </si>
  <si>
    <t>Por el cual se corrigen errores formales en el Decreto Legislativo 538 de 2020, IIPor el cual se adoptan medidas en el sector salud, para contener y mitigar la pandemia de COVID-19 y garantizar la prestación de los servicios de salud, en el marco del Estado de Emergencia Económica, Social y Ecológica"</t>
  </si>
  <si>
    <t>Se corrigen errores formales en el Decreto Legislativo 538 de 2020, Por el cual se adoptan medidas en el sector salud, para contener y mitigar la pandemia de covid-19 y garantizar la prestación de los servicios de salud, en el marco del Estado de Emergencia Económica, Social y Ecológica"</t>
  </si>
  <si>
    <t>Protocolo de bioseguridad</t>
  </si>
  <si>
    <t>doptar el protocolo de bioseguridad para la prevención de la transmisión del COVID-19 en desarrollo del ciclo de vacunación antiaftosa, contenido en el anexo técnico que hace parte integral de la presente resolución.</t>
  </si>
  <si>
    <t>Flexibilizan requisitos para que inversionistas extranjeros sin domicilio en Colombia obtengan el RUT</t>
  </si>
  <si>
    <t>Dirección de Impuestos y Aduanas Nacionales</t>
  </si>
  <si>
    <t>La Dian flexibilizó transitoriamente algunas disposiciones para la obtención del registro único tributario – RUT de los inversionistas extranjeros sin domicilio en Colombia obligados a cumplir deberes formales y de los prestadores de servicios desde el exterior, responsables del impuesto sobre las ventas - IVA, en el marco del estado de emergencia económica</t>
  </si>
  <si>
    <t>Suspenden términos en procesos tributarios tramitados ante la Secretaría de Hacienda de Bogotá</t>
  </si>
  <si>
    <t>Secretaría de Hacienda de Bogotá</t>
  </si>
  <si>
    <t>La Secretaría de Hacienda de Bogotá, a través de la Resolución 223, del 30 de abril, prorrogó la suspensión de términos en los procesos que adelantan las direcciones distritales de impuestos y de cobro de la entidad, desde el 4 de mayo hasta el 30 de mayo del 2020, fechas en las que no correrán los términos para todos los efectos legales</t>
  </si>
  <si>
    <t>"Por el cual se nomina al gerente de la Subcuenta para la Mitigación de Emergencias - COVID19"</t>
  </si>
  <si>
    <t>Se nomina al gerente de la Subcuenta para la Mitigación de Emergencias –covid-19</t>
  </si>
  <si>
    <t>Por el cual se autoriza el pago de horas extras, dominicales y festivos a los servidores del Instituto Nacional de Salud</t>
  </si>
  <si>
    <t>DEPARTAMENTO ADMINISTRATIVO DE LA FUNCION PUBLICA</t>
  </si>
  <si>
    <t>Se autoriza el pago de horas extras, dominicales y festivos a los servidores del Instituto Nacional de Salud</t>
  </si>
  <si>
    <t>"Por el cual se adiciona el título 18 a la parte 2 del libro 2 del Decreto 1078 de 2015, Decreto Único Reglamentario del Sector de Tecnologías de la Información y las Comunicaciones, para establecer los canales oficiales de reporte de información durante las emergencias sanitarias"</t>
  </si>
  <si>
    <t>MINISTERIO DE TECNOLOGíAS DE LA InFORMACIÓN y LAS COMUNICACIONES</t>
  </si>
  <si>
    <t>"Por el cual se designa unos miembros de la Junta Administradora de la Subcuenta para la Mitigación de Emergencias - COVID19"</t>
  </si>
  <si>
    <t>Organismos públicos distritales</t>
  </si>
  <si>
    <t>Todas las entidades distritales deben retornar al cumplimiento de las funciones y obligaciones de manera presencial a partir de próximo lunes 11 de mayo de 2020</t>
  </si>
  <si>
    <t>Registro de la factura electrónica de venta como título valor</t>
  </si>
  <si>
    <t>Artículo 1. Definiciones. Para efectos de la aplicación de la presente resolución se tendrán en cuenta las definiciones contenidas en el artículo 1.6.1.4.1 del decreto 1625 de 2016, Único Reglamentario en Materia Tributaria y las que aquí se establecen.
 Artículo 2. Sistemas de facturación. De conformidad con el artículo 1.6.1.4.4. del Decreto 1625 de 2016, Único Reglamentario en Materia Tributaria, los sistemas de facturación son la factura de venta y los documentos equivalentes.
 Artículo 3. Factura de venta. De conformidad con el artículo 1.6.1.4.5. del Decreto 1625 de 2016, Único Reglamentario en Materia Tributaria La factura de venta comprende la factura electrónica de venta con validación previa a su expedición y la factura de venta talonario o de papel.
 Artículo 4. Coexistencia de los sistemas de facturación. La obligación formal de expedir factura de venta y/o documento equivalente se deberá cumplir con la expedición de la factura electrónica de venta o con cualquier otro sistema de facturación que se encuentre vigente; lo anterior sin perjuicio de la coexistencia de que trata el TITULO IV de esta resolución. 
 Artículo 5. Obligación de expedir factura de venta o documento equivalente. Es una obligación tributaria de carácter formal que deben cumplir los sujetos obligados a facturar, que comprende su generación, así como la transmisión y validación para el caso de la factura electrónica de venta; la expedición se cumple con la entrega de la factura de venta y/o del documento equivalente al adquiriente, por todas y cada una
 de las operaciones en el momento de efectuarse la venta del bien y/o la prestación del servicio, cumpliendo con los requisitos establecidos para estos documentos, teniendo en cuenta las disposiciones contenidas para cada sistema de facturación y las demás condiciones, términos y mecanismos técnicos y tecnológicos desarrollados por la
 Unidad Administrativa Especial Dirección de Impuestos y Aduanas Nacionales -DIAN, conforme con lo previsto en el parágrafo 2 del artículo 616-1 del Estatuto Tributario, en concordancia con el TITULO VII de esta resolución.
 Artículo 96. Vigencia y derogatorias. La presente resolución rige a partir de la fecha
 de su publicación y deroga la Resolución 000055 de 14 de julio de 2016 y todas las
 que le sean contrarias.</t>
  </si>
  <si>
    <t>Novedades en los plazos para implementar la facturación electrónica</t>
  </si>
  <si>
    <t>La Dian estableció las condiciones, términos y los mecanismos técnicos y tecnológicos para la generación, trasmisión, validación, expedición y entrega de la facturación electrónica al adquiriente. Igualmente, fijó el procedimiento y aplicación de los requisitos para la habilitación, renovación y cancelación de los proveedores tecnológicos. Los obligados a expedir factura electrónica de venta, conforme lo indican los artículos 6 y 8 de la resolución, deberán cumplir con la obligación de expedir el documento de venta, teniendo en cuenta los calendarios de implementación definidos en la nueva norma. De esta manera, se derogó la Resolución 0055 del 2016.</t>
  </si>
  <si>
    <t>"Por el cual se acepta la renuncia de uno de los miembros de la Junta Administradora de la Subcuenta para la Mitigación de Emergencias - COVID19~'</t>
  </si>
  <si>
    <t>Artículo 1. Aislamiento. Ordenar el aislamiento preventivo obligatorio de todas las personas habitantes de la República de Colombia, a partir de las cero horas (00:00 a.m.) del día 11 de mayo de 2020, hasta las cero horas (00:00 a.m.) del día 25 de mayo de 2020, en el marco de la emergencia sanitaria por causa del Coronavirus COVID-19.
 Artículo 3. Garantfas para la medida de aislamiento. Para que el aislamiento preventivo obligatorio garantice el derecho a la vida, a la salud en conexidad con la vida y la supervivencia, los gobernadores y alcaldes, en el marco de la emergencia sanitaria por causa del Coronavirus COVID-19, permitirán el derecho de circulación de las personas en los siguientes casos o actividades: cuarenta y seis (46) en total ..
 Parágrafo 5. Las personas que desarrollen las actividades mencionadas en el presente articulo, para iniciar las respectivas actividades, deberán cumplir con los protocolos de bioseguridad que establezca el Ministerio de Salud y Protección Social para el control de la pandemia del Coronavirus COVID - 19. Así mismo, deberán atender las instrucciones que para evitar la propagación del Coronavirus COVID-19 adopten o expidan los diferentes
 ministerios y entidades del orden nacional y territorial.
 Artículo 4. Medidas para municipios sin afectación del Corona virus COVID-19. Los alcaldes de municipios sin afectación del Coronavirus COVID-19, podrán solicitar al Ministerio del Interior el levantamiento de la medida de aislamiento preventivo obligatorio en su territorio.
 Para tal efecto, el Ministerio de Salud y Protección Social deberá haber certificado la condición de municipio sin afectación del Coronavirus COVID-19. Verificado que se trata de un municipio sin afectación del Coronavirus COVID-19, el Ministerio del Interior podrá autorizar el levantamiento de la medida de aislamiento preventivo obligatorio.</t>
  </si>
  <si>
    <t>Estado de Emergencia Económica, Social y Ecológica</t>
  </si>
  <si>
    <t>Artículo 1. Declárese el Estado de Emergencia Económica, Social y Ecológica en todo el territorio nacional, por el término de treinta (30) días calendario, contados a partir de la vigencia de este decreto.
 Artículo 2. El Gobierno nacional, ejercerá las facultades a las cuales se refiere el artículo 215 de la Constitución Política, el artículo 1 del presente decreto y las demás disposiciones que requiera para conjurar la crisis.
 Artículo 3. El Gobierno nacional adoptará mediante decretos legislativos, además de las medidas anunciadas en la parte considerativa de este decreto, todas aquellas medidas adicionales necesarias para conjurar la crisis e impedir la extensión de sus efectos, así mismo dispondrá de las operaciones presupuesta les necesarias para llevarlas a cabo.</t>
  </si>
  <si>
    <t>Aclaración Circular 043 de 2020 Alcaldía de Bogotá</t>
  </si>
  <si>
    <t>El alcance de la Circular 043 solo da instrucciones al equipo directivo de cada entidad de iniciar la implementación de los protocolos de bioseguridad establecidos en las normas nacionales y distritales, la permanencia de teletrabajo y trabajo en casa como medio preferencial, y el establecimiento de turnos de trabajo en diferentes horarios para la reincorporación gradual y segura de las funciones presenciales.</t>
  </si>
  <si>
    <t>Por el cual se declara un Estado de Emergencia Económica, Social y Ecológica en todo el territorio Nacional</t>
  </si>
  <si>
    <t>Se declara un Estado de Emergencia Económica, Social y Ecológica en todo el territorio Nacional.</t>
  </si>
  <si>
    <t>Adoptar el protocolo de bioseguridad para la prevención de la transmisión del COVID-19, en la prestación de los servicios en centros de llamada, centros de contacto, centros de soporte técnico, centros de procesamiento de datos, centro de servicios compartidos, incluidos los business process outsourcing, y en los servicios domiciliarios, mensajería y plataformas digitales, contenido en el anexo técnico que hace parte integral de la presente resolución.</t>
  </si>
  <si>
    <t>La presente resolución tiene por objeto definir el criterio para determinar cuándo un municipio tiene la condición de estar sin afectación del Coronavirus COVID-19 y cuándo la pierde, y adoptar el protocolo de bioseguridad para la prevención de la transmisión del virus en esos municipios.</t>
  </si>
  <si>
    <t>Prgrama de apoyo al empleo formal - PAEF</t>
  </si>
  <si>
    <t>Ministerio de Hacienda y Credito publico</t>
  </si>
  <si>
    <t xml:space="preserve">	"Crea el Programa de apoyo al empleo formal- PAEF, con cargo a los recursos del Fondo de Mitigación de Emergencias -FOME, como un programa social del Estado que otorgará al beneficiario del mismo un aporte monetario mensual de naturaleza estatal, y hasta por tres veces, con el objeto de apoyar y proteger el empleo formal del país durante la pandemia del nuevo coronavirus COVID-19. Determina los beeficiarios , procedimientos para la postulación, temporalidad del progra,ma , la inembargabilidad de los aportes y la virtualidad para el proceso"</t>
  </si>
  <si>
    <t>aclaraciones sobre el trabajo remoto o a distancia en mayores de 60 años</t>
  </si>
  <si>
    <t>La circular indica que las medidas de teletrabajo o trabajo remoto deben ser priorizadas para aquellas personas mayores de 60 años o con morbilidades preexistentes, o buscar implementar las alternativas de que trata la circular 033 de 2020 del ministerio de trabajo; no obstante, da recomendaciones en estos dos casos:
1. para aquellos trabajadores mayores de 60 años sin enfermedades diagnosticadas, el empleador deberá realizar el análisis de reconvención laboral de acuerdo con las condiciones y viabilidades del proceso productivo, para aquellos casos que requieran permaneces en aislamiento preventivo
2. para aquellos trabajadores que tengan comorbilidades identificadas y su actividad no pueda ser desarrollada de manera remota, deben ser priorizadas para trabajar en turnos o cualquier otra forma de organización que reduzca el riesgo de contacto con otras personas</t>
  </si>
  <si>
    <t xml:space="preserve">
Artículo 1°. Protocolo de bioseguridad para algunas actividades de comercio. Adóptese el protocolo de bioseguridad para la prevención del Coronavirus COVID-19 en las siguientes actividades del sector comercio: mantenimiento y reparación de vehículos automotores y motocicletas, sus partes, piezas y accesorios; comercio al por mayor de materiales de construcción, artículos de ferretería, pinturas, productos de vidrio, equipo y materiales de fontanería y calefacción; comercio al por mayor de otros utensilios domésticos N.C.P; comercio al por mayor de aparatos y equipo de uso doméstico; comercio al por menor de artículos de ferretería, pinturas y productos de vidrio en establecimientos especializados; y comercio al por menor de libros, periódicos, materiales y artículos de papelería y escritorio en establecimientos especializados, identificadas con los códigos CIIU 45, CIIU 4663, CIIU 4649, CIIU 4644, CIIU 4752, CIIU 4761, respectivamente, contenido en el anexo técnico que hace parte integral de la presente resolución.</t>
  </si>
  <si>
    <t>Artículo 1°. Protocolo de bioseguridad para actividades de la industria manufacturera. Adóptese el protocolo de bioseguridad para la prevención de la enfermedad COVID-19 en la fabricación de componentes y tableros electrónicos (CIIU 2610); computadoras y de equipo periférico (CIIU 2620); equipos de comunicación (CIIU 2630); fabricación de aparatos electrónicos de consumo (CIIU 2640); instrumentos ópticos y equipo fotográfico (CIIU 2670), maquinaria y equipo n.c.p – División CIIU 28; fabricación de vehículos automotores, remolques y semirremolques; de otros tipos de equipo de transporte – Divisiones CIIU 29 y 30; de vehículos automotores, remolques y semirremolques; y fabricación de otros tipos de equipo de transporte – divisiones CIIU 29 y 30; de muebles, colchones y somieres – división CIIU 31 de la industria manufacturera.</t>
  </si>
  <si>
    <t>Protocolo de bioseguridad para las actividades empresariales y de apoyo CIIU 951, 9524 y 9601. Adóptese el protocolo de bioseguridad para la prevención del Coronavirus COVID-19 en las siguientes actividades empresariales y de apoyo: mantenimiento y la reparación de computadores y de equipos de comunicaciones; reparación de muebles y accesorios para el hogar, y lavado y limpieza, incluida la limpieza en seco de productos textiles y de piel (solo para domicilios), divisiones descritas con la Clasificación Internacional Industrial Uniforme: CIIU 951, 9524 y 9601, respectivamente.</t>
  </si>
  <si>
    <t>“Por medio del cual se establecen medidas transitorias para el manejo del riesgo derivado de la pandemia por Coronavirus COVID-19 durante el estado de calamidad pública declarado en el distrito capital y se toman otras determinaciones”</t>
  </si>
  <si>
    <t xml:space="preserve">la alcaldia mayor de Bogota </t>
  </si>
  <si>
    <t>medidas transitorias para el manejo del riesgo derivado de la pandemia por Coronavirus COVID-19 durante el estado de calamidad pública declarado en el distrito capital</t>
  </si>
  <si>
    <t>"Por el cual se designa un miembro de la Junta Administradora de la Subcuenta para la Mitigación de Emergencias COVID19"</t>
  </si>
  <si>
    <t>Artículo 1°. Objeto. Adoptar el protocolo de bioseguridad para la prevención de la transmisión del COVID-19 en el sector médico veterinario, contenido en el anexo técnico que hace parte integral de la presente resolución.</t>
  </si>
  <si>
    <t>Artículo 1°. Objeto. Adoptar el protocolo de bioseguridad para la prevención de la transmisión del COVID-19 en el sector comercio, particularmente en el comercio al por mayor de alimentos, bebidas y tabaco, al por menor en establecimientos no especializados y al por menor de alimentos, bebidas y tabaco en establecimientos especializados, así como en el alojamiento en hoteles y en actividades de restaurantes, cafeterías y servicio móvil de comidas y otros servicios de comidas, contenido en el anexo técnico que hace parte integral de la presente resolución.</t>
  </si>
  <si>
    <t>Artículo 1°. Objeto. Adoptar el protocolo de bioseguridad para la prevención de la transmisión del COVID-19 en la industria manufacturera autorizada para la elaboración de productos alimenticios y bebidas, industria petroquímica, química y sus relacionados, fabricación de otros productos minerales no metálicos y fabricación de productos metalúrgicos básicos, contenido en el anexo técnico que hace parte integral de la presente resolución.</t>
  </si>
  <si>
    <t>por el cual se adiciona el paragrafo 5 al articulo 1.6.1.13.2.12 de la seccion 2 del capitulo 13 del titulo 1 de la parte 6 del libro 1 del decreto 1625 de 2016, unico reglamentario en materia tributaria</t>
  </si>
  <si>
    <t xml:space="preserve">por el cual las empresas que se cataloguen como micro, pequeñas o medianas de acuerdo a lo establecido en el decreto 1074 de 2015 podran pagar la segunda cuota del impuesto de renta del año gravable 2019 entre el 9 de noviembre al 7 de diciembre de 2020 dependiendo de los dos ultimos digitos de su nit </t>
  </si>
  <si>
    <t>Por el cual se dictan medidas relacionadas con el calendario académico para la prestación del servicio educativo, en el marco del Estado de Emergencia Económica, Social y Ecológica.</t>
  </si>
  <si>
    <t>ministerio de educacion nacional</t>
  </si>
  <si>
    <t>"Por el cual se entrega una transferencia monetaria no condicionada, adicional y extraordinaria en favor de los beneficiarios de los programas Familias en Acción, Protección Social al Adulto Mayor - Colombia Mayor y Jóvenes en Acción y se dictan otras disposiciones en el marco del Estado de Emergencia Económica, Social y Ecológica"</t>
  </si>
  <si>
    <t>"Por el cual se disponen medidas para garantizar la operación de los medios abiertos radiodifundidos y la televisión comunitaria en el marco del Estado de Emergencia Económica, Social y Ecológica en todo el territorio nacional"</t>
  </si>
  <si>
    <t>MINISTERIO DE TECNOLOGíAS DE LA INFORMACiÓN Y LAS COMUNICACIONES</t>
  </si>
  <si>
    <t>"Por el cual se prorroga el proceso de liquidación de la Autoridad Nacional de Televisión"</t>
  </si>
  <si>
    <t>Artículo 1°. Objeto. Adoptar el protocolo de bioseguridad contenido en el anexo técnico que hace parte integral de la presente resolución, para la prevención de la transmisión del Coronavirus COVID-19 en el sector pecuario particularmente en explotaciones avícolas, porcícolas, ganadera, equina, acuícolas, pesquero y predios productores de pequeñas especies y empresas productoras, importadoras, de almacenamiento, acondicionadoras y comercializadoras de insumos pecuarios</t>
  </si>
  <si>
    <t>"Por el cual se crea el Fondo Solidario para la Educación y se adoptan medidas para mitigar la deserción en el sector educativo provocada por el Coronavirus COVID-19, en el marco del Estado de Emergencia Económica, Social y Ecológica"</t>
  </si>
  <si>
    <t>Se crea el Fondo Solidario para la Educación y se adoptan medidas para mitigar la deserción en el sector educativo provocada por el coronavirus covid-19, en el marco del Estado de Emergencia Económica, Social y Ecológica.</t>
  </si>
  <si>
    <t>Por el cual se incorpora una enfermedad directa a la tabla de enfermedades laborales y se dictan otras disposiciones</t>
  </si>
  <si>
    <t>ministerio del trabajo</t>
  </si>
  <si>
    <t>Por el cual se modifica el Decreto Legislativo 639 del 8 de mayo de 2020 y se disponen medidas sobre el Programa de Apoyo al Empleo Formal-PAEF, en el marco del Estado de Emergencia Económica, Social y Ecológica declarado por el Decreto 637 de 2020</t>
  </si>
  <si>
    <t>Podrán ser beneficiarios del PAEF las personas jurídicas, personas naturales, consorcios y uniones temporales en el marco del Estado de Emergencia Económica, Social y Ecológica declarado por el Decreto 637 de 2020</t>
  </si>
  <si>
    <t>Artículo 1°. Objeto. La presente resolución tiene por objeto adoptar el protocolo de bioseguridad para la prevención de la transmisión del Coronavirus COVID-19 en los diferentes eslabones de la cadena logística del servicio de hospedaje que se presta al personal de la salud, de custodia y vigilancia de la población privada de la libertad, y de las Fuerzas Militares y Fuerza Pública, contenido en el anexo técnico que hace parte integral de la presente resolución.</t>
  </si>
  <si>
    <t>Artículo 1°. Objeto. Adoptar el protocolo de bioseguridad para la prevención de la Transmisión de COVID-19 en el sector de Minas y Energía contenido en el anexo técnico, el cual hace parte integral de esta resolución.</t>
  </si>
  <si>
    <t>Artículo 1. Protocolo de bioseguridad para la prevención del Coronavirus COVID 19 en el sector agrícola. Adóptese el protocolo de bioseguridad para la prevención del Coronavirus COVID-19 en el sector agrícola contenido en el anexo técnico que hace “parte integral de esta resolución.</t>
  </si>
  <si>
    <t>Faculta a los gobernadores y alcaldes para reorientar rentas de destinación específica para financiar gastos de funcionamiento, para efectuar las adiciones, modificaciones, traslados y demás operaciones presupuestales, únicamente para efectos de atender la ejecución de los recursos para atender la Emergencia. Permite a las entidades territoriales y sus descentralizadas acceder a créditos de tesorería con entidades financieras y a contratar operaciones de crédito público para la reactivación económica durante las vigencias 2020 y 2021. En materia de gastos y pagos, indica que no se aplicarán las medidas por el incumplimiento a los límites de gasto de funcionamiento a las entidades que presenten una reducción de sus ingresos corrientes de libre destinación y el pago de las obligaciones tributarias se podrá diferir hasta por 12 meses.</t>
  </si>
  <si>
    <t>Por medio del cual se establecen medidas para la gestión tributaria, financiera y presupuestal de las entidades territoriales, en el marco de la Emergencia Económica, Social y Ecológica declarada mediante el Decreto 637 de 2020</t>
  </si>
  <si>
    <t>Se establecen medidas para la gestión tributaria, financiera y presupuestal de las entidades territoriales, en el marco de la Emergencia Económica, Social y Ecológica declarada mediante el Decreto 637 del 2020.</t>
  </si>
  <si>
    <t>Se para aplazan los pagos que realizan los operadores deradiodifusión sonora comercial al Fondo Único de Tecnologías de la Información y las Comunicaciones hasta el año 2021.</t>
  </si>
  <si>
    <t>Se decreta la exención del impuesto sobre las ventas -IVA para determinados bienes corporales muebles que sean enajenados dentro del territorio nacional en los días 19 de junio de 2020, 3 de julio de 2020 y 19 de julio de 2020.</t>
  </si>
  <si>
    <t>Se extiende el plazo para la aprobación de Planes de Desarrollo Territoriales y Planes de Seguridad y Convivencia Ciudadana para las corporaciones públicas debido a que los mismos deben tener en cuenta la situación derivada del nuevo Coronavirus COVID-19 y así mismo, este término adicional le permitirá tanto a las asambleas departamentales como a los concejos municipales y distritales adecuar sus sesiones á las normas de orden público y subsanar los inconvenientes de conectividad que se les hayan presentado.</t>
  </si>
  <si>
    <t>Por el cual se establece la exención especial del impuesto sobre las ventas para el año 2020 y se dictan otras disposiciones con el propósito de promover la reactivación de la economía colombiana, en el marco del Estado de Emergencia Económica, Social y Ecológica decretado por el Decreto 637 de 2020</t>
  </si>
  <si>
    <t>Se establece la exención especial del impuesto sobre las ventas para el año 2020 y se dictan otras disposiciones con el propósito de promover la reactivación de la economía colombiana, en el marco del Estado de Emergencia Económica, Social y Ecológica decretado por el Decreto 637 de 2020.</t>
  </si>
  <si>
    <t>"Por el cual se adoptan medidas relacionadas con la aprobación de los Planes de Desarrollo Territoriales para el periodo constitucional 2020 - 2023, en el marco del Estado de Emergencia Económica, Social y Ecológica"</t>
  </si>
  <si>
    <t>ministerio del interior</t>
  </si>
  <si>
    <t>Se adoptan medidas relacionadas con la aprobación de los Planes de Desarrollo Territoriales para el periodo constitucional 2020 - 2023, en el marco del Estado de Emergencia Económica, Social y Ecológica.</t>
  </si>
  <si>
    <t>"Por el cual se adiciona un parágrafo transitorio al artículo 2.2.7.4.5. del Decreto 1078 de 2015 , , . Decreto Unico Reglamentario del Sector de Tecnologías de la Información y las Comunicaciones, para aplazar los pagos que deben realizar los operadores del servicio de radiodifusión sonora comercial al Fondo Único de Tecnologías de la Información y las Comunicaciones"</t>
  </si>
  <si>
    <t>"Se ordena la emisión de títulos de deuda pública interna denominados Títulos de Solidaridad - TDS, se fijan sus características y los plazos de suscripción, lo anterior para dar cumplimiento a lo dispuesto en el Decreto Legislativo 562 de 2020 ,que pretende utilizar los recursos resultantes de la operación de financiación para el cumplimiento del objeto del FOME y así conjurar la crisis económica y social que requirió la declaratoria del Estado de Emergencia Económica, Social y Ecológica mediante"</t>
  </si>
  <si>
    <t>"se adoptan disposiciones transitorias en materia de sistemas especiales de importación - exportación, consumidor, turismo y zonas francas, para mitigar los efectos causados por la emergencia sanitaria provocada por el coronavirus COVID- 19"""</t>
  </si>
  <si>
    <t>Indico que la tasa de interés moratoria transitoria. Para las obligaciones tributarias y las relacionadas con el Sistema General de la Protección Social a cargo de la Unidad Administrativa Especial de Gestión Pensional y Parafiscales (UGPP), que se paguen hasta el treinta (30) de noviembre de 2020, y para las facilidades o acuerdos de pago que se suscriban desde la vigencia de este Decreto Legislativo, la tasa de interés de mora establecida en el artículo 635 del estatuto tributario. Igualmente establecido facilidades de pago abreviadas para los contribuyentes que presenten sus declaraciones tributarias, durante el periodo comprendido entre el primero (1) de abril al primero (1) de julio del año 2020 y presenten mora en el pago, podrán solicitar facilidades o acuerdos de pago mediante procedimiento abreviado, hasta el seis (6) de agosto de 2020.Finalmente amplio los plazos para la conciliación contencioso administrativa, terminación por mutuo acuerdo y favorabilidad tributaria.</t>
  </si>
  <si>
    <t>Porrogar la vigencia del Decreto 636 del 6 de mayo de 2020 "Por el cual se imparten instrucciones en virtud de la emergencia sanitaria generada por la pandemia del Coronavirus COVID-19, y el mantenimiento del orden público", hasta el 31 de mayo de 2020, y en tal medida extender las medidas allí establecidas hasta las doce de la noche (12:00 pm) del día 31 de mayo de 2020.</t>
  </si>
  <si>
    <t>Se amplia Amplian automáticamente por un término de nueve (9) meses la vigencia de las licencias urbanísticas que al 12 de marzo de 2020, estuvieren vigentes.con el fin de mitigar los efectos de la emergencia en el sector de la construcción, y de manera particular, respecto de los titulares de las licencias urbanísticas</t>
  </si>
  <si>
    <t>Por el cual se prorroga la vigencia del Decreto 636 del 6 de· mayo de 2020 "por el cual se imparten instrucciones en virtud de la emergencia sanitaria generada por la pandemia del Coronavirus COVID-19, y el mantenimiento del orden público"</t>
  </si>
  <si>
    <t>Por el cual se prorroga la vigencia del Decreto 636 del 6 de· mayo de 2020 "por el cual se imparten instrucciones en virtud de la emergencia sanitaria generada por la pandemia del Coronavirus COVID-19, y el mantenimiento del orden público" prorrogando el aislamiento preventivo obligatorio en colombia</t>
  </si>
  <si>
    <t>"Por el cual se adiciona el Decreto 1077 de 2015, Decreto Único Reglamentario del Sector de Vivienda, Ciudad y Territorio, en lo relacionado con la adopción de disposiciones transitorias en materia de licencias urbanísticas".</t>
  </si>
  <si>
    <t>ministerio de vivienda ciudad y territorio</t>
  </si>
  <si>
    <t>Se adiciona el Decreto 1077 de 2015, Decreto Único Reglamentario del Sector de Vivienda, Ciudad y Territorio, en lo relacionado con la adopción de disposiciones transitorias en materia de licencias urbanísticas.</t>
  </si>
  <si>
    <t>Se prorroga la vigencia del Decreto 636 del 6 de· mayo de 2020 "por el cual se imparten instrucciones en virtud de la emergencia sanitaria generada por la pandemia del Coronavirus COVID-19, y el mantenimiento del orden público</t>
  </si>
  <si>
    <t>Por el cual se adoptan medidas tributarias transitorias en el marco del Estado de Emergencia Económica, Social y Ecológica de conformidad con el Decreto 637 de 2020</t>
  </si>
  <si>
    <t>Se adoptan medidas tributarias transitorias en el marco del Estado de Emergencia Económica, Social y Ecológica de conformidad con el Decreto 637 de 2020</t>
  </si>
  <si>
    <t>Por el cual se modifica el numeral 6 del articulo 3 y el artículo 5 del Decreto 1333 de 2019</t>
  </si>
  <si>
    <t>Por el cual se adoptan disposiciones transitorias en materia de sistemas especiales de importación - exportación, consumidor, turismo y zonas francas, para mitigar los efectos causados por la emergencia sanitaria provocada por el coronavirus COVID- 19"</t>
  </si>
  <si>
    <t>ministerio de comercio industria y turismo</t>
  </si>
  <si>
    <t>Se adoptan disposiciones transitorias en materia de sistemas especiales de importación -exportación, consumidor, turismo y zonas francas, para mitigar los efectos causados por la emergencia sanitaria provocada por el coronavirus COVID-19.</t>
  </si>
  <si>
    <t>Se ordena la emisión de Títulos de Solidaridad -TDS, y se dictan otras disposiciones.</t>
  </si>
  <si>
    <t>"Por el cual se designa una ministra de Minas y Energía ad hoc'</t>
  </si>
  <si>
    <t>Medidas adicionales Bogota</t>
  </si>
  <si>
    <t>Art 1. Parágrafo 1. La inscripción, obtención de autorización previa vía correo electrónico, registro
de sus trabajadores y contratistas y en general el cumplimiento de los protocolos de
bioseguridad y el plan de movilidad segura, señalados en el presente artículo y en los casos
que corresponda, constituyen requisito especial para el cumplimiento de actividades
económicas de acuerdo con lo establecido en el artículo 87 de la Ley 1801 de 2016. Tanto el
registro de los protocolos de bioseguridad y los planes de movilidad segura se entenderán
rendidos bajo la gravedad de juramento.</t>
  </si>
  <si>
    <t>Addoptar el protocolo general de bioseguridad para el manejo y control del riesgo de Coronavirus COVID-19 en establecimientos penitenciarios y carcelarios, contenido en el anexo técnico que hace parte integral de esta resolución, el cual está orientado a minimizar los factores que pueden generar la transmisión de la enfermedad.</t>
  </si>
  <si>
    <t>Por la cual se proroga la emergencia sanitaria por el nuevo coronavirus que causa la COVID - 19</t>
  </si>
  <si>
    <t>por la cual se prorroga la emergencia sanitaria por el nuevo Coronavirus que causa la COVID 19, se modifica la resolucion 385 del 12 de marzo de 2020, modificda por las resoluciones 407 y 450 de 2020 y se dictan otras disposiciones</t>
  </si>
  <si>
    <t>" Ordena el aislamiento preventivo obligatorio de todas las personas habitantes de la República de Colombia, a partir de las cero horas (00:00 a.m.) del día 1 de junio de 2020, hasta las cero horas (00:001 ael día 1 de julio de 2020, en el marco de la emergencia sanitaria por causa del Coronavirus COVID-19. Establece 43 excxepciones que se aplicaran conforme a las instrucciones de las autoridades locales, sugun su situación particular y su riesgo epidemiológico. "</t>
  </si>
  <si>
    <t>Por el cual se adicionan el parágrafo 4 al artículo 1.6.1.13.2.11., el parágrafo 5 al artículo 1.6.1.1 ~.2.12. yel parágrafo 2 al artículo 1.6.1.13.2.15., a la Sección 2 del Capítulo 13 qel Título 1 de la Parte 6 del Libro 1 del Decreto 1625 de 2016, Único Reglamentario en Materia Tributaria</t>
  </si>
  <si>
    <t>autorizó la disminución del anticipo del impuesto sobre la renta para el ejercicio gravable 2020 a un porcentaje de 0 % como anticipo del año gravable 2020, en tanto que para otros sectores el porcentaje a aplicar como anticipo para el año siguiente será del 25 %. La medida aplicará para grandes y pequeños contribuyentes que se encuentren identificados en los dos grupos definidos en el nuevo decreto y otorga tres beneficios específicos para las empresas afectadas por la coyuntura ocasionada por la pandemia: (i) con el beneficio de reducción del anticipo, se les inyecta caja a las empresas más afectadas por $1.2 billones, (ii) se ha reducido el anticipo al 0 % para el sector de las aerolíneas, restaurantes, bares, hoteles, agencias de viaje, sector de eventos públicos, artísticos y deportivos, y (iii) se reduce al 25 % para los 32 sectores de la economía que más bajaron sus ventas, como el sector textil, marroquinería, explotación de petróleo y gas y metalúrgica básica, entre otras</t>
  </si>
  <si>
    <t>Minsiterio de transporte</t>
  </si>
  <si>
    <t>Se adoptan medidas sobre la prestación del servicio público de transporte como: la reactivación del servicio público de transporte de pasajeros individual tipo taxi podrá ofrecerse por cualquier medio a del 1 de junio de 2020, de igual manera se reactiva el cobro de peajes en vias nacionales.</t>
  </si>
  <si>
    <t>Por el cual se adoptan medidas sobre la prestación del servicio público de transporte y su infraestructura, en el marco del Estado de Emergencia, Económica, Social y Ecológica</t>
  </si>
  <si>
    <t>con el cual el Gobierno establece nuevas medidas en materia de transporte e infraestructura, que empezarán a regir desde este lunes 1º de junio. Una de las primeras medidas, que busca apoyar esa recuperación gradual y ordenada de la vida productiva, es la habilitación del transporte de pasajeros inpidual tipo taxi. Para su operación, de acuerdo a lo estipulado por la norma, los vehículos deben cumplir todos los protocolos de bioseguridad establecidos por el Ministerio de Salud para esta actividad, pues la prioridad es la protección de la vida y de la salud de los ciudadanos. Este servicio podrá ofrecerse por cualquier medio. De igual manera, se reactivan las actividades y los servicios que prestan los organismos de apoyo al tránsito. Esta medida permite la prestación de los servicios y trámites que realizan estos organismos. Vale la pena recordar que estos lugares deben tener su reactivación coordinada con las autoridades distritales o municipales del respectivo territorio donde operan, para ajustarse al comportamiento de la enfermedad en cada ciudad. En ese sentido, y de acuerdo con lo establecido por el Gobierno, los documentos de tránsito, incluyendo la licencia de conducción y el certificado de revisión técnico-mecánica y de emisiones contaminantes, cuya vigencia expire, se entenderán prorrogados automáticamente durante el tiempo que duren suspendidos los referidos organismos de apoyo al tránsito, y hasta un mes después de finalizada esta medida. Con el establecimiento de la nueva etapa de aislamiento preventivo inteligente desde hoy, 1º de junio, se activará el cobro de peajes a vehículos en todos los corredores viales a nivel nacional.</t>
  </si>
  <si>
    <t>“Por el cual se imparten lineamientos para dar continuidad a la ejecución de la medida de aislamiento obligatorio en Bogotá D.C. y se toman otras determinaciones”</t>
  </si>
  <si>
    <t>se declara AISLAMIENTO PREVENTIVO OBLIGATORIO en Bogota hasta el dia 16 de junio de 2020, se establecen excepciones para salir y se establece que las personas exceptuadas deben realizar un registro en la pagina web para tener idea de quienes tienes que desplazarse y por que</t>
  </si>
  <si>
    <t>“Por el cual se adoptan medidas transitorias de policía para garantizar el orden público en la Localidad de Kennedy, con ocasión de la declaratoria de calamidad pública efectuada mediante Decreto Distrital 087 del 2020 por la pandemia de Coronavirus COVID-19”</t>
  </si>
  <si>
    <t>alcaldía de Bogotá</t>
  </si>
  <si>
    <t>Medidas continuidad aislamiento bogota</t>
  </si>
  <si>
    <t xml:space="preserve">ARTÍCULO 3.- REGISTRO EN GOBIERNO ABIERTO -GABO- Modificado por el art. 2, Decreto 134 de 2020. &lt;El nuevo texto es el siguiente&gt;  Con el fin de facilitar a la ciudadanía la acreditación del cumplimiento de una actividad económica y laboral exceptuada por el gobierno nacional, y obtener información que permita adoptar decisiones que reduzcan los riesgos de contagio y propagación de la epidemia del COVID-19 en la movilidad en Bogotá, D.C., las personas que deban movilizarse fuera de su domicilio para realizar actividades económicas y laborales, podrán acreditar por una vez a través del formulario previsto por la Alcaldía Mayor de Bogotá en la aplicación digital Gobierno Abierto de Bogotá – GABO- o en  la página web www.bogota.gov.co/bogota-cuidadora la actividad económica y la principal forma de movilidad utilizada para adelantarla. La recolección de esta información tiene como objetivo organizar y optimizar formas de transporte bioseguras para la ciudadanía. </t>
  </si>
  <si>
    <t>Por medio del cual se corrige un yerro en el Decreto Distrital 131 de 2020 “Por el cual se imparten lineamientos para dar continuidad a la ejecución de la medida de aislamiento obligatorio en Bogotá, D.C. y se toman otras determinaciones”</t>
  </si>
  <si>
    <t>lineamientos respecto del trabajo en casa</t>
  </si>
  <si>
    <t>Ministerio de travbajo</t>
  </si>
  <si>
    <t>Adopta aspectos en cuanto a las relaciones laborales que se desarrollan mediante la modalidad transitoria de trabajo en casa, a fin de mantener las garantias laborales sindicales y de la seguridad social, obligaciones y responsabilidades entre las partes.</t>
  </si>
  <si>
    <t>Por el cual se modifica el Decreto 131 del 2020 «Por el cual se imparten lineamientos para dar continuidad a la ejecución de la medida de aislamiento obligatorio en Bogotá D.C. y se toman otras determinaciones</t>
  </si>
  <si>
    <t>Crea y determina las condiciones de acceso del Programa de Apoyo para el Pago de la Prima de Servicios - PAP , de igual forma ,establece las condiciones para la entrega de transferencias monetarias no condicionadas como parte del Programa de auxilio a los trabajadores en suspensión contractual.</t>
  </si>
  <si>
    <t>Minisrterio de tecnologias de la informacion y las comunicaciones</t>
  </si>
  <si>
    <t>"Determina que de manera temporal y transitoria, mientras esté vigente la emergencia sanitaria declarada por el Ministerio de Salud y de Protección Social con ocasión de la pandemia derivada del Coronavirus COVID-19, el empleador deberá reconocer el valor establecido para el auxilio de transporte como auxilio de conectividad digital a los trabajadores que devenguen hasta dos (2) salarios mínimos legales mensuales vigentes y que desarrollen su labor en su domicilio."</t>
  </si>
  <si>
    <t>Se toman medidas especiales en los procesos de insolvencia .Las solicitudes de acceso a los mecanismos de reorganización y liquidación judicial respecto de los deudores afectados por las causas que motivaron la declaratoria del Estado de Emergencia , se tramitarán de manera expedita por autoridades competentes, considerando los recursos disponibles para ello.Se crean mecanismos de protección durante los procesos de reorganización empresarial para los compradores de inmuebles destinados vivienda y de recuperación de valor en los procesos de liquidación, como la adjudicación en bloque. De igual forma se generan los proceso de reorganización abreviado para pequeñas insolvencias para empresas cuyos activos sean inferiores o iguales a cinco mil salarios mínimos legales mensuales vigentes (5.000 SMMLV)., de igual forma se permite la liquidación judicial simplificado para pequeñas insolvencias.</t>
  </si>
  <si>
    <t>"Por medio del cual se adopta una medida de protección al cesante, se adoptan medidas alternativas respecto a la jornada de trabajo, se adopta una alternativa para el primer pago de la prima de servicios, se crea el Programa de Apoyo para el Pago de la Prima de Servicios ­ PAP, Y se crea el Programa de auxilio a los trabajadores en suspensión contractual, en el marco de la Emergencia Económica, Social y Ecológica declarada mediante el Decreto 637 de 2020"</t>
  </si>
  <si>
    <t>"Por el cual se dispone una medida para garantizar el acceso a servicios de conectividad en el marco del Estado de Emergencia Económica, Social y Ecológica en todo el territorio nacional"</t>
  </si>
  <si>
    <t>Adopta medidas tributarias transitorias como: La exclusión transitoria del impuesto sobre las ventas -IV A en la adquisición de materias primas químicas para la producción de medicamentos, en contratos de franquicia, en la importación de vehículos automotores de servicio público o particular de pasajeros y/o de vehículos automotores de servicio público o particular de transporte de carga y en la prestación de servicios de hoteleria y turismo.</t>
  </si>
  <si>
    <t>Para facilitar la recuperación de los pequeños y medianos productores y promover liquidez en el campo colombiano, se faculta a FINAGRO para celebrar acuerdos de recuperación y pago de cartera los cuales podrán incluir la condonación de intereses corrientes y de mora, así como quitas de capital, en los términos y límites fijados por el Ministerio de Agricultura. De igual forma, autoriza al Ministerio del ramo a contratar de manera directa, previa justificación técnica, la logística y actividades necesarias para garantizar la seguridad alimentaria y abastecimiento de productos e insumos agropecuarios en todo el territorio nacional, así como lo relacionado con el desarrollo de los apoyos e incentivos que requiera el sector agropecuario.</t>
  </si>
  <si>
    <t>Este decreto regula extraordinaria y temporalmente, la terminación unilateral de los contratos de arrendamiento de local comercial por parte de los arrendatarios, en el marco de la emergencia sanitaria . Esta norma aplicara a los Bares, discotecas, billares, casinos, bingos y terminales de juego de video , gimnasios, piscinas, spa, sauna, turco, balnearios, canchas deportivas, parques de atracciones mecánicas y parques infantiles , cines y teatros , servicios religiosos que impliquen aglomeraciones y los eventos de carácter público o privado que impliquen aglomeración de personas. Lo anterior, porque esas actividades por orden publico no se permitirán.Se aclara que para que el arrendatario pueda terminar unilateralmente el contrato deberá estar al día con el pago de los cánones de arrendamiento y servicios públicos causados, así como con las demás obligaciones pecuniarias a su cargo hasta la fecha de terminación del contrato.</t>
  </si>
  <si>
    <t>Adopta medidas para el sector minero-energético en el marco del Estado de Emergencia Económica, Social y Ecológica como: La creación de apoyos financieros a pequeños mineros y mineros de subsistencia, la distribución de Regalías derivadas de la Comercialización de Minerales Sin Identificación , extensión de Pago Diferido de los Servicios Públicos Domiciliarios de Energía Eléctrica y Gas Combustible y la creación de mecanismos financieros para asegurar la continuidad de las inversiones en Hidrocarburos y minería.</t>
  </si>
  <si>
    <t>Este decreto suspende transitoriamente, hasta el 31 de diciembre de 2020, el pago de la sobretasa o contribución especial en el sector eléctrico de que trata el parágrafo 2 del artículo 211 del Estatuto Tributario para los prestadores de servicios turísticos con inscripción activa y vigente en el Registro Nacional de Turismo y que desarrollen como actividad económica principal el alojamiento en hoteles ,apartahoteles, centros vacacionales ,rural y actividades de parques de atracciones y parques temáticos .</t>
  </si>
  <si>
    <t>Adoptan medidas para el flujo de recursos en el Sistema General de Seguridad Social en Salud y mantener la afiliación al mismo de quienes han perdido la capacidad de pago, en el marco del Estado de Emergencia Económica, Social y Ecológica</t>
  </si>
  <si>
    <t>Crea el auxilio económico a la población cesante, aplica a trabajadores dependientes e independientes cesantes categoría A y B de los sectores público y privado y a las Cajas de Compensación Familiar.</t>
  </si>
  <si>
    <t>Modifica las condiciones para los retiros programados, trasladar mediante el mecanismo especial de pago,la revisión de las reservas asociados al mecanismo especial de pago, y la revisión de las reservas asociados al mecanismo especial de pago establecidos en el Decreto 558 de 2020.</t>
  </si>
  <si>
    <t>Crea el Programa de Apoyo para el Pago de la Prima de Servicios - PAP para el Sector Agropecuario dirigido ha las personas naturales que sean trabajadoras ylo productoras del campo colombiano, que demuestren la necesidad del aporte estatal, certificando una disminución del veinte por ciento (20%) o más en sus ingresos.</t>
  </si>
  <si>
    <t>Ministerio de Justicia y del derecho</t>
  </si>
  <si>
    <t>Permite a las Entidades territoriales podrán adelantar la adecuación, ampliación o modificación de inmuebles destinados a centros transitorios de detención. Para adelantar tales obras, solo se requerirá la autorización de la autoridad municipal o distrital competente en materia de seguridad y convivencia. Los inmuebles destinados a centros transitorios de detención que se adecúen, amplíen o modifique, deben cumplir con las condiciones mínimas de subsistencia digna y humana para las personas privadas de la libertad</t>
  </si>
  <si>
    <t>Se crea un apoyo económico para todas las Notarías del país, por el término de cuatro (4) meses, con cargo a los recursos del Fondo Cuenta Especial del Notariado administrado por la Superintendencia de Notariado y Registro.Aplica para los trabajadores de las notarías que se encuentren relacionados en la Planilla Integrada de Liquidación de Aportes (PILA), y cuyos notarios se encuentren al día con las obligaciones consagradas respecto de la presentación de informes estadísticos y el pago de seguridad social.El valor del apoyo económico al que tendrá derecho cada Notario corresponde al cuarenta por ciento (40%) del valor de un Salario Mínimo Legal Mensual Vigente SMLMV para cada uno de los empleados de la Notaría.</t>
  </si>
  <si>
    <t>"Adopta medidas para implementar las tecnologías de la información y las comunicaciones en las actuaciones judiciales, agilizar los procesos judiciales y flexibilizar la atención a los usuarios del servicio de justicia como la posibilidad de hacer poderes por medios virtuales , la presentación de la demanda vía mensaje de datos a todas las partes, la posibilidad de realizar audiencias d utilizando los medios tecnológicos, cuando se cuente con la posibilidad de hacerlo, de igual forma avala la notificación de e la providencia respectiva como mensaje de datos a la dirección electrónica o sitio que suministre el interesado en que se realice la notificación. De igual forma indica que todas las notificaciones de comunicaciones, oficios y despachos emitidos el marco del proceso judicial con cualquier destinatario, se surtirán por el medio técnico disponible, como lo autoriza el artículo 111 del Código General del Proceso."</t>
  </si>
  <si>
    <t>Este decreto define algunas medidas tributarias y de control cambiario transitorias en el marco del Estado de Emergencia Económica como la inspección tributaria virtual, la inspección contable virtual y la posibilidad de hacer visitas administrativas virtuales de inspección, vigilancia y control, en materia tributarias y de control cambiario.</t>
  </si>
  <si>
    <t>Adoptan medidas en el sector juegos de suerte y azar, con el fin de incrementar los recursos los recursos para la salud como la posibilidad de las entidades operadoras del juego de suerte y azar de lotería tradicional o de billetes de ofrecer al público incentivos con cobro de premio inmediato en dinero y/o especie, sorteos extraordinarios de loteria y la posibilidad de llegar ha acuerdos de pago con distribuidores de lotería.</t>
  </si>
  <si>
    <t>Crea un patrimonio autónomo que servirá de vehículo para promover, financiar y apoyar el emprendimiento, la formalización y el fortalecimiento empresarial de las mujeres en Colombia, establece como obtendra y administrara sus recursos y los programas en los cuales podrá invertirlos.</t>
  </si>
  <si>
    <t>Establece las medidas para la inversión y la enajenación de la propiedad accionarla estatal adquirida o recibida en el marco del estado de emergencia económica, social y ecológica declarado por el decreto 637 de 2020. De igual forma, establece disposiciones especiales para la enajenación de acciones de la nación en sociedades inscritas en bolsa de valores.</t>
  </si>
  <si>
    <t>"Crea el Registro Social de Hogares y la Plataforma de Transferencias Monetarias y se dictan otras disposiciones para atender las necesidades de los hogares en situación de pobreza y vulnerabilidad económica en todo el territorio nacional dentro del Estado de Emergencia Económica, Social y Ecológica"</t>
  </si>
  <si>
    <t>" Autoriza al Gobierno nacional para que por medio del Ministerio del Trabajo y del Departamento Administrativo para la Prosperidad Social, realicen en favor de los beneficiarios de los programas Familias en Acción, Protección Social al Adulto Mayor - Colombia Mayor y Jóvenes en Acción entregas de transferencias monetarias no condicionadas, adicionales y extraordinarias."</t>
  </si>
  <si>
    <t>Modifica el parágrafo 6 del artículo 2 del Decreto Legislativo 639 de 2020, modificado por el Decreto Legislativo 677 del 19 de mayo de 2020, para establecer como potenciales beneficiarios a los establecimientos educativos formales y algunos empleadores formales que no tiene como requisito la inscripción de registro mercantil. Adicionalmente, establece que los pagos o abonos en cuenta que realicen las entidades financieras por concepto del aporte estatal no estarán sujetos a retención en la fuente.</t>
  </si>
  <si>
    <t>Dota al Gobierno nacional de la facultad de administrar y direccionar los mecanismos para optimizar el uso del capital de propiedad estatal que hace parte del patrimonio del Fondo Nacional de Garantías S.A. - FNG, para que dicho capital respalde la emisión de créditos garantizados por esta entidad, que a su vez permitan dotar de liquidez a empresas y personas naturales que han visto afectados sus negocios como consecuencia de la pandemia del nuevo Coronavirus COVID-19.</t>
  </si>
  <si>
    <t>" Regula las condiciones de las emisiones de valores que se realicen en el Segundo Mercado por dos años calendario, indicando que los títulos representativos de deuda que las sociedades por acciones simplificadas de que trata la Ley 1258 de 2008 emitan en el segundo mercado podrán inscribirse en el Registro Nacional de Valores y Emisores -RNVE- y negociarse en una bolsa de valores. El plazo máximo de estas emisiones será de hasta cinco (5) años."</t>
  </si>
  <si>
    <t>Adoptar Medidas que permiten a los productores y operadores de boletería responder las solicitudes de retracto, desistimiento y otras circunstancias de reembolso. Introduce una norma transitoria en este sentido, que busca proteger los derechos de los consumidores y al mismo tiempo brindar liquidez al sector de productores y operadores de espectáculos públicos de las artes escénicas, mediante la ampliación de los plazos previstos en la Ley 1480 de 2011 y el Capítulo 2.10. de la Circular Única de la Superintendencia de. Industria y Comercio, para la devolución de los ingresos obtenidos por la venta de boleterIa y derechos de asistencia correspondientes a eventos que se iban a realizar en el periodo de la emergencia sanitaria .</t>
  </si>
  <si>
    <t>Establece medidas el sector de Vivienda, Ciudad y Territorio como: el permiso extraordinario para actuaciones urbanísticas, la extensión del pago diferido de los servicios públicos de acueducto, alcantarillado y/o aseo, el subsidio a la demanda y rural para la para prestación servicios de agua potable y la posibilidad conforme a la disposición de recursos de que las entidades territoriales asuman total o parcialmente el costo del servicio público de aseo de los usuarios con menores recursos hasta el 31 de diciembre de 2020</t>
  </si>
  <si>
    <t>Artículo 1°. Objeto. Adoptar el protocolo de bioseguridad para la prevención de la transmisión del Coronavirus COVID-19 en las centrales de abastos y plazas de mercado, contenido en el anexo técnico que hace parte integral de la presente resolución.</t>
  </si>
  <si>
    <t>Artículo 1. Objeto. Adoptar el protocolo de bioseguridad para la prevención de la transmisión del coronavirus COVID-19 en el sector inmobiliario, contenido en el anexo técnico que hace parte integral de la presente resolución.
Parágrafo. Este protocolo es complementario al adoptado mediante la Resolución 666 del 24 de abril de 2020 y a las demás medidas que los responsables de cada actividad que conforma el sector crean necesarias.</t>
  </si>
  <si>
    <t>Ministerio de comercio industria y turismo</t>
  </si>
  <si>
    <t>Aplaza hasta el día 30 de diciembre de 2020 el pago de la Contribución Parafiscal para la Promoción del Turismo</t>
  </si>
  <si>
    <t xml:space="preserve">Aislamiento selectivo y distanciamiento </t>
  </si>
  <si>
    <t>Alcaldia de bogota</t>
  </si>
  <si>
    <t>Por medio del cual se imparten instrucciones para el mantenimiento del orden publico en virtud de la emergencia sanitaria generada por la pandemia del coronavirus COVID 19 y se da inicio a una nueva fase de aislamiento selectivo y distanciamiento individual responsable.</t>
  </si>
  <si>
    <t xml:space="preserve">Decreto </t>
  </si>
  <si>
    <t xml:space="preserve">ZONAS DE CUIDADO ESPECIAL. LIMITAR totalmente la tibre circulación de vehIcutos y personas en los sectores que se describen a continuación de las tocatidades de Usaquen, Kennedy, Fontibón, Engativá y Suba entre las cero horas (00:00 a.m.) del dIa 30 de enero de 2021, hasta las once y cincuenta y nueve horas de la noche (11:59 p.m.) del dIa 12 de febrero de 2021. </t>
  </si>
  <si>
    <t>Plan nacional de vacunacion</t>
  </si>
  <si>
    <t>Ministerio de Salud y proteccion social</t>
  </si>
  <si>
    <t>Establece el plan de vacunacion, pòblacion objeto, criterios de priorizacion, fases y ruta para la aplicación de la vacuna, las responsabilidades de cada actor tanto en el sistema general de seguridad social en salud como de los administradores de los regimenes especiales y de excepcion, asi como el procedimiento para el pago de los costos de ejecucion.</t>
  </si>
  <si>
    <t xml:space="preserve">Por medio de la cual se modifica la resolucion 666 en el sentido de sustituir su anexo tecnico </t>
  </si>
  <si>
    <t>Resolucion</t>
  </si>
  <si>
    <t>Modificar el articulo 2 "ambito de aplicación" de la Resolucion 666 de 2020.</t>
  </si>
  <si>
    <t xml:space="preserve">01 de octubre </t>
  </si>
  <si>
    <t>Protocolo de bioseguridad para mitigar y controlar el  riesgo del coronavirus COVID-19 en la realización de actividades de exhibición cinematográfica y artes escénicas en música, magia, teatro, danza y circo, discriminadas en la Clasificación Internacional Industrial Uniforme CIIU 5914 y 90,  realizadas en autocines, autoeventos, salas de cine, teatros y en otras infraestructuras  de las artes escénicas</t>
  </si>
  <si>
    <t>02 de Junio</t>
  </si>
  <si>
    <t>Por medio de la cual se definene los criterios y condiciones para el desarrollo de las actividades economicas, sociales y del estado y se adopta el Protocolo de Bioseguridad para la ejecucion de estas.</t>
  </si>
  <si>
    <t xml:space="preserve">Ministerio de Salud y Proteccion social </t>
  </si>
  <si>
    <t>02 de septiembre</t>
  </si>
  <si>
    <t>Protocolo de bioseguridad sector transporte, modifica R677/20</t>
  </si>
  <si>
    <t>Protocolo de bioseguridad del sector aeroportuario. Deroga R1054/20</t>
  </si>
  <si>
    <t>Protocolo de bioseguridad en el espacio público por parte de las personas, familias y comunidades</t>
  </si>
  <si>
    <t>03 de febrero</t>
  </si>
  <si>
    <t>parágrafo E del artículo cinco de dicho decreto establece que el pico y cédula no aplicará para: "Las actividades realizadas en hoteles y servicios de hospedaje, los establecimientos de la industria gastronómica, los gimnasios, así como lugares recreativos, turísticos, religiosos y culturales de Bogotá D.C., tales como, parques, museos, cines, teatros, entre otros".</t>
  </si>
  <si>
    <t>03 de Julio</t>
  </si>
  <si>
    <t>Estado de Emergencia Económica, Social y Ecológica (ALTURAS)</t>
  </si>
  <si>
    <t xml:space="preserve">Los trabajadores que se encuentren certificados en trabajo seguro en alturas, que deban reentrenarse desde el 12 de marzo de 2020, quedaran exentos de este requisito hasta por 3 meses posteriores a la entrada en vigor de esta resolución.
Se expiden lineamientos transitorios en el art 3, para capacitación y entrenamiento durante la emergencia sanitaria, que estarán sujetos al termino de duración de esta y en todo caso establece el cumplimiento de protocolos de bioseguridad. Los centros de formación en alturas deberán acreditar en la plataforma del min trabajo que cuentan con la autorización para reactivar operaciones para poder ofertar capacitaciones y entrenamientos.
Durante la emergencia sanitaria y de manera transitoria se autoriza la formación virtual para los trabajadores operativos, de la parte teórica del curso. La parte presencial práctica, deberá llevarse a cabo en un espacio habilitado para tal fin incluidas las UVAES y deberá garantizar distancia mínima de 2 metros.
Se suspenden por el termino de la emergencia sanitaria, las visitas de acreditación por el organismo evaluador, los certificados que venzan durante esta etapa se mantendrán vigentes conforme al Decreto 491 art 8.
</t>
  </si>
  <si>
    <t>03 de junio</t>
  </si>
  <si>
    <t>Bioseguridad para actividades de elaboración de productos de tabaco; actividades de impresión y de producción de copias de audio. software y películas a partir de grabaciones originales; y otras actividades que incluyen joyería, bisutería, instrumentos musicales; implementos deportivos, juegos, juguetes y rompecabezas; instrumentos y mobiliarios para usos médicos y odontológicos.</t>
  </si>
  <si>
    <t>05 de octubre</t>
  </si>
  <si>
    <t>Asignacion recursos FOME</t>
  </si>
  <si>
    <t>Por la cual se definen los criterios de priorización para la asignación de recursos del FOME a los proyectos de inversión en infraestructura y/o dotación de equipos biomédicos para solventar las necesidades de atención por el coronavirus COVID-19 y se crea el Comité Técnico que recomiende la asignación de estos.</t>
  </si>
  <si>
    <t>Artículo 1. Modificar el numeral 3.2.1.4.7 del anexo técnico de la Resolución 1285 de 2020. El numeral 3.2.1.4.7 del anexo técnico de la Resolución 1285 de 2020, quedará así:
“3.2.1.4.7. Tratándose de habitaciones compartidas en hostales, el uso de la capacidad por habitación estará restringida al 50%, salvo que se trate del mismo núcleo familiar, evento en el cual, no habrá lugar a la aplicación de dicha restricción”
Artículo 2. Modificar el numeral 3.2.2,3.9 del anexo técnico de la Resolución 1285 de 2020. El numeral 3.2,2.3.9 del anexo técnico de la Resolución 1285 de 2020, quedará así:
“3.2.2.3.9. Ofrecer el servicio de minibar. En todo caso, antes de la entrada de un huésped deberán limpiarse y desinfectarse los carros minibares, bandejas, nevera y el contenido del minibar”.
Artículo 3. La presente resolución rige a partir de la fecha de su publicación y modifica los numerales 3.2.1.4.7 y 3.2.2.3.9 del anexo técnico de la Resolución 1285 de 2020.</t>
  </si>
  <si>
    <t>Adoptar el protocolo de bioseguridad para el manejo y control del riesgo coronavirus COVID-19 en los centros de estética y cosmetología, institutos de belleza, spa y zonas húmedas.</t>
  </si>
  <si>
    <t>06 de enero de 2021</t>
  </si>
  <si>
    <t>Restricciones municipios alta afectacion</t>
  </si>
  <si>
    <t>Conjunta</t>
  </si>
  <si>
    <t>Ministerio de salud y proteccion social Ministerio del interior</t>
  </si>
  <si>
    <t>Resticciones Puentes de reyes.</t>
  </si>
  <si>
    <t>06 de octubre</t>
  </si>
  <si>
    <t>Por la cual se definen los perfiles ocupacionales para el reconocimiento económico por una única vez en favor del talento humano en salud que preste sus servicios a pacientes con sospecha o diagnóstico de Coronavirus COVID – 19, la metodología para el cálculo del monto, y el mecanismo de giro por parte de la Administradora de los Recursos del Sistema General de Seguridad Social en Salud- ADRES.</t>
  </si>
  <si>
    <t>07 de enero 2021</t>
  </si>
  <si>
    <t>Se restringe la movilidad de las personas del 07 de enero al 12 de enero de 2020, de acuerdo a la aleta sanitaria de la ciudad.</t>
  </si>
  <si>
    <t>07 de octubre</t>
  </si>
  <si>
    <t>Riesgo psicosocial</t>
  </si>
  <si>
    <t xml:space="preserve">Ante la imposibilidad de aplicar la periodicidad de la batería de riesgo psicosocial establecidas en el artículo 3 de la Resolución 2404 del 2019; se hace necesario aplicar lo contemplado en el artículo 6 del Decreto 491 de 2020; “la suspensión de los términos se podrá hacer de manera parcial o total en algunas actuaciones o en todas, o en algunos trámites o en todos, sea que los servicios se presten de manera presencial o virtual, conforme al análisis que las autoridades hagan de cada una de sus actividades y procesos, previa evaluación y justificación de la situación concreta”, que en la actual emergencia sanitaria y el riesgo de contagio de Covid-19, no hacen viable la evaluación de riesgos psicosocial mediante la aplicación de la batería de riegos psicosocial de manera presencial; hecho que estaría en contra de la Resolución 666 de 2020, la cual impide actividades de contacto, sugiriendo a las empresas promover e implementar el uso de herramientas tecnológicas que reduzcan los contactos personales dentro de la empresa.
Sin importar que se suspenda la realización presencial de la batería de riesgos psicosocial conforme a la Resolución 2404 de 2019, los empleadores, contratistas y las Administradoras de Riesgos Laborales de carácter público y privado, deben cumplir con la normatividad, guías y lineamiento adaptados a las actuales condiciones de la presente pandemia e implementar las siguientes estrategias mínimas para la intervención de los factores psicosociales, promoción de la salud mental y la prevención de los problemas y trastornos mentales por el SARS-CoV-2 (COVID-19).
</t>
  </si>
  <si>
    <t>Tramites ante la UAE</t>
  </si>
  <si>
    <t>Por la cual se dictan disposiciones relacionadas con los trámites ante la UAE- Fondo Nacional de Estupefacientes y los Fondos Rotarios de Estupefacientes, con ocasión de la declaratoria de emergencia sanitaria por el Covid – 19</t>
  </si>
  <si>
    <t>08 de Julio</t>
  </si>
  <si>
    <t>Integrar y establecer medidas para la operación y entrega del beneficio establecido en el art. 6 del Decreto legislativo 488 de 27 de marzo de 2020 y la modificacion parcial y temporal al articulo 12 de la ley 1636 de 2013 contemplada en el art 3 del decreto legislativo 770 de 2020</t>
  </si>
  <si>
    <t>08 de Mayo</t>
  </si>
  <si>
    <t xml:space="preserve">por el cual se modifica el articulo 7 del decreto 109 del 2021, modificado por el decreto 0404 del 2021 y se dictan otras disposiciones </t>
  </si>
  <si>
    <t>08 de octubre</t>
  </si>
  <si>
    <t>Responsables y Encargados del tratamiento de datos personales</t>
  </si>
  <si>
    <t>Circular Externa</t>
  </si>
  <si>
    <t>Superintendencia de Industria y Comercio</t>
  </si>
  <si>
    <t>No uso de “huelleros físicos o electrónicos” de uso masivo para recolectar información biométrica (datos sensibles) con miras a prevenir el contagio del COVID-19 a través de contacto indirecto.</t>
  </si>
  <si>
    <t>09 de julio</t>
  </si>
  <si>
    <t>Ordenar el aislamiento preventivo obligatorio de todas las personas habitantes de la República de Colombia, a partir de las cero horas (OO:OO a.m.) del día 16 de julio de 2020, hasta las cero horas (OO:OO) del día 1 de agosto de 2020, en el marco de la emergencia sanitaria por causa del Coronavirus COVID-19.
Para efectos de lograr el efectivo aislamiento preventivo obligatorio se limita la libre circulación de personas y vehículos en el territorio nacional, con las excepciones previstas en el presente Decreto.</t>
  </si>
  <si>
    <t xml:space="preserve">09 de septiembre </t>
  </si>
  <si>
    <t>Levanta suspension de terminos.</t>
  </si>
  <si>
    <t>10 de agosto</t>
  </si>
  <si>
    <t>Se crea el programa de pruebas , rastreo y aislamiento selectivo sostenible PRASS en el SGSSS COVID 19</t>
  </si>
  <si>
    <t>Las disposiciones contenidas en el presente decreto serán de obligatorio cumplimiento para las entidades territoriales departamentales y distritales, las Entidades Promotoras de Salud - EPS, las Instituciones Prestadoras de Servicios de Salud - IPS, la Administradora de los Recursos del Sistema General de Seguridad Social en Salud - ADRES, Administradoras de Riesgos Laborales, la Red Nacional de Laboratorios, el Instituto Nacional de Salud, empleadores y demás actores que intervengan en la prevención, control y manejo de casos de COVID-19.</t>
  </si>
  <si>
    <t xml:space="preserve">10 de junio </t>
  </si>
  <si>
    <t>Bioseguridad para el sector de la construcción y obras que se van a ejecutar en los hogares e instituciones habitadas, para el mejoramiento físico, interno y externo de viviendas, locales comerciales, consultorios, oficinas e instituciones que están operando.</t>
  </si>
  <si>
    <t>Actividades económicas de edición, jurídicas y de contabilidad; administración empresarial; actividades de consultoría de gestión; actividades de arquitectura e ingeniería y otras actividades conexas de consultoría técnica; investigación científica y desarrollo; publicidad y estudios de mercado; otras actividades  profesionales, científicas y técnicas; actividades de alquiler y arrendamiento; actividades de empleo; actividades de servicios a edificaciones y paisajismo; actividades administrativas y de apoyo a oficina; actividades de servicios de apoyo a las empresas N.C.P. ; mantenimiento y reparación de aparatos electrónicos de consumo; mantenimiento y reparación de aparatos y equipos domésticos y de jardinería: peluquerías y otros tratamientos de belleza; ensayos y análisis técnicos; y centros de diagnóstico automotor.</t>
  </si>
  <si>
    <t>Entidades del Sector Financiero, Asegurador y Bursátil, vigiladas por la Superintendencia Financiera de Colombia</t>
  </si>
  <si>
    <t>Protocolo de bioseguridad para la prevención de la transmisión del coronavirus COVID-19 en las bibliotecas</t>
  </si>
  <si>
    <t>12 de julio</t>
  </si>
  <si>
    <t>Medida de aislamiento
preventivo obligatorio y se adoptan medidas transitorias de policía para garantizar el orden</t>
  </si>
  <si>
    <t>Dar continuidad al aislamiento preventivo obligatorio de todas las personas en el territorio de Bogotá
D.C., a partir de las cero horas (00:00 a.m.) del día 16 de julio de 2020, hasta las once y cincuenta
y nueve horas (11:59 p.m.) del día 31 de agosto de 2020, en el marco de la emergencia sanitaria
por causa del Coronavirus COVID-19. Modificado por el Decreto 173 y 179 de 2020.</t>
  </si>
  <si>
    <t>12 de Mayo</t>
  </si>
  <si>
    <t xml:space="preserve">Por la cual se regula el trabajo en casa y se dictan otras disposiciones </t>
  </si>
  <si>
    <t>Ley</t>
  </si>
  <si>
    <t>13  de junio</t>
  </si>
  <si>
    <t>Reglamenta el Decreto Legislativo 560 del 15 de abril de 2020, en relación con procedimiento negociación de recuperación empresarial ante las cámaras de comercio, para ello estableció los sujetos de la aplicación de los mecanismos extraordinarios de salvamento y recuperación y los sujetos del procedimiento de recuperación empresarial en las cámaras de comercio, las formas de pago anticipado de pequeños acreedores dentro de un proceso de reorganización empresarial, de las obligaciones aplazadas .y reguló la publicidad de la admisión a trámite de negociación de emergencia de un acuerdo de reorganización y procedimiento de recuperación empresarial en las cámaras de comercio, respecto a temas como la descarga de pasivos, la validación judicial y la utilización del arbitraje.</t>
  </si>
  <si>
    <t>13 de octubre</t>
  </si>
  <si>
    <t>Compromiso por colombia</t>
  </si>
  <si>
    <t xml:space="preserve">La pandemia del COVID-19 y las medidas tomadas por los gobiernos para su contención y mitigación tienen un impacto directo sobre el empleo, el ingreso de los hogares y el cierre de negocios. Estimaciones del FMI apuntan a una caída de la economía mundial del 4.9% al cierre de 20201. Para Latinoamérica y el
Caribe se estima una recesión más profunda, con una caída en el PIB del 9.4%2. Para el caso de Colombia, los últimos datos de pronóstico de crecimiento económico apuntan a una caída en el PIB real del -4.9%3 al cierre de 2020, mientras que la tasa de desempleo en el mes de julio se ubicó en 20.2%.
Teniendo en cuenta este impacto económico, el Gobierno nacional se encuentra ejecutando la estrategia "Compromiso por Colombia" que busca la reactivación económica del país y la generación de empleo a través de cuatro componentes: (i) compromiso con la generación de empleo; (ii) compromiso con el crecimiento limpio y sostenible; (¡ji) comprorniso con los más pobres y vulnerables de la sociedad; y (iv) compromiso con el campo y la paz con legalidad. </t>
  </si>
  <si>
    <t xml:space="preserve">Fuentes de consulta de la ADRES </t>
  </si>
  <si>
    <t>Por la cual se modifica el artículo 7 de la Resolución 1463 de 2020 en relación con la ampliación de las fuentes de consulta de la ADRES para para verificar los municipios y áreas no municipalizadas sin laboratorios avalados para SARS Cov2. [COVID-19]</t>
  </si>
  <si>
    <t>14 de enero 2021</t>
  </si>
  <si>
    <t>Aislamiento selectivo inteligente</t>
  </si>
  <si>
    <t>Gobierno nacional</t>
  </si>
  <si>
    <t>El presente Decreto tiene por objeto regular la fase de Aislamiento Selectivo y Distanciamiento Individual Responsable que regirá en la República de Colombia, en el marco de la emergencia sanitaria por causa del nuevo Coronavirus COVID-19.El presente Decreto rige a partir de las cero horas (00:00 a.m.) del día 16 de enero de 2021, hasta las cero horas (00:00 a.m.) del día 1 de marzo de 2021, y deroga los Decretos 1168 del 25 de agosto de 2020, 1297 del 29 de septiembre de 2020, 1408 del 30 de octubre de 2020, y 1550 de 28 de noviembre de 2020.</t>
  </si>
  <si>
    <t xml:space="preserve">14 de Julio </t>
  </si>
  <si>
    <t>Medidas generales de bioseguridad que se deben adoptar en las actividades de los prestadores de servicios de salud incluidas las actividas administrativas, de apoyo, vigilancia y alimentacion, con el fin de disminuir el riesgo de trasmision del virus de humano a humano durante la atencion en salud.</t>
  </si>
  <si>
    <t>14 de junio</t>
  </si>
  <si>
    <t>Modifica el Decreto 749 del 28 de mayo de 2020, que amplio la cuarentena y definido las excepciones al aislamiento preventivo obligatorio. respecto a las horarios de práctica de ejercicio física incluidos es las excepciones, y las autorizaciones de las autoridades locales para las mismas, adicionalmente se modificó el parágrafo relativo a las actividades que no tendrán permiso de retornar a la normalidad, permitiendo a los alcaldes de los municipios no COVID, permitir algunas de ellas con el seguimiento de protocolos emitidos por el Ministerio de salud. Finalmente, permitirán a lo municipios y distritos con aeródromos o aeropuertos, solicitar al Ministerio del Interior, al Ministerio de Transporte y a la Unidad Administrativa Especial de la Aeronáutica Civil la autorización para implementar planes piloto en el transporte doméstico de personas por vía área.</t>
  </si>
  <si>
    <t xml:space="preserve">14 de octubre </t>
  </si>
  <si>
    <t>Por medio de la cual se adopta el protocolo de bioseguridad para el manejo y control del riesgo del coronavirus COVID-19 para la práctica de actividades físicas, recreativas y deportivas y se deroga la Resolución 991 de 2020</t>
  </si>
  <si>
    <t>15 de septiembre</t>
  </si>
  <si>
    <t>Protocolo de bioseguridad para el transporte internacional de pasajeros por vía aérea</t>
  </si>
  <si>
    <t>Vacuna covid 19</t>
  </si>
  <si>
    <t>Se crea una Instancia de Coordinación y Asesoríapara el Acceso a Vacunas Seguridad y Eficaces contra el Coronavirus Sars-cov-2 (COVID-19)</t>
  </si>
  <si>
    <t>16  de septiembre</t>
  </si>
  <si>
    <t>Se levanta suspension de fronteras</t>
  </si>
  <si>
    <t>Migracion colombia</t>
  </si>
  <si>
    <t>Se levanta la suspensión de desembarque con fines de ingreso o conexión en territorio colombiano, de
pasajeros procedentes del exterior por vía aérea</t>
  </si>
  <si>
    <t>Se determina la integración y el reglamento operativo para el funcionamiento de la Instancia de Coordinación y Asesoría para el Acceso a Vacunas Seguridad y Eficaces contra el Coronavirus Sars-cov-2 (COVID-19).</t>
  </si>
  <si>
    <t>16 de octubre</t>
  </si>
  <si>
    <t xml:space="preserve">Registro sanitario </t>
  </si>
  <si>
    <t>Por el cual se establecen disposiciones para otorgar el registro sanitario de bebidas alcohólicas fabricadas y comercializadas por microempresarios y la certificación en buenas prácticas de manufactura.</t>
  </si>
  <si>
    <t>17 de junio</t>
  </si>
  <si>
    <t>Reglamenta los procedimientos para la afiliación de las personas privadas de la libertad que se encuentren detenidas o cumpliendo una medida de aseguramiento en centros de detención transitoria como Unidades de Reacción Inmediata -URI, Estaciones de Policia u otra institución del Estado, durante el término de la emergencia sanitaria declarada con ocasión de lapandemia derívada del Covid-19 en el país.</t>
  </si>
  <si>
    <t>17 de septiembre</t>
  </si>
  <si>
    <t>Control migratorio</t>
  </si>
  <si>
    <t>Procedimiento de control migratorio de ingresa y salida de Colombia.</t>
  </si>
  <si>
    <t>19 de Abril</t>
  </si>
  <si>
    <t>Se establece los requisitos para la importacion, adquisicion y aplicación de vacunas contra el SARS-CoV-2 por personas juridicas de derecho privado o personas juridicas con participacion publica que s rijan por el derecho privado</t>
  </si>
  <si>
    <t xml:space="preserve">Resolucion </t>
  </si>
  <si>
    <t>x</t>
  </si>
  <si>
    <t>19 de enero 2021</t>
  </si>
  <si>
    <t>Restringir la circulacion de personas y vehiculos por vias y lugares publicos de la ciudad de bogota desde las 08:00 pm del 22 de enero 2021 hasta las 04 am del dia 25 de enero de 2021. Entre otras medidas.</t>
  </si>
  <si>
    <t>19 de junio</t>
  </si>
  <si>
    <t>Medida sanitaria</t>
  </si>
  <si>
    <t>No se podran habilitar eventos de carácter publico o privado que impliquen aglomeracion de personas, durante el termino de la emergencia sanitaria. Se entiende por aglomeracion toda concurrencia de personas en espacios cerrados y abiertos en los cuales no se pueda guardar el distanciamiento fisico de 2 metros, como minimo, entre persona y persona. Tambien se considera que existe aglomeracion cuando la disposicion arquitectonica del espacio y la distribucion de muebles y enseres dificulte o impida dicho distanciamiento.</t>
  </si>
  <si>
    <t xml:space="preserve">19 de octubre </t>
  </si>
  <si>
    <t>Manifestaciones corto plazo</t>
  </si>
  <si>
    <t>Por la cual se expide el Protocolo que a corto plazo incluye las medidas más urgentes que garantizan el derecho de los ciudadanos a manifestarse públicamente</t>
  </si>
  <si>
    <t>Sistema Nacional de Residencias Médicas - SNRM</t>
  </si>
  <si>
    <t>Por la cual se efectúan transferencias de recursos del presupuesto de funcionamiento del Ministerio de Salud y Protección Social a la Administradora de Recursos del Sistema General de Seguridad Social en Salud – ADRES, para el apoyo de sostenimiento educativo mensual al residente beneficiario del programa Sistema Nacional de Residencias Médicas - SNRM.</t>
  </si>
  <si>
    <t>PRASS</t>
  </si>
  <si>
    <t>El presente decreto tiene por objeto optimizar el Programa de Pruebas, Rastreo y Aislamiento Selectivo Sostenible - PRASS para el monitoreo y seguimiento masivo y sistemático de casos y contactos de COVID-19, a través del rastreo de los contactos de los casos confirmados y de los casos sospechosos, del aislamiento de los casos confirmados y sus contactos y la toma de muestras y realización de pruebas diagnósticas de laboratorio.
El programa también incluye la gestión del riesgo en salud y el reconocimiento de beneficios económicos para garantizar el cumplimiento del aislamiento</t>
  </si>
  <si>
    <t>21 de septiembre</t>
  </si>
  <si>
    <t>Protocolo de bioseguridad para ferias empresariales</t>
  </si>
  <si>
    <t xml:space="preserve">22 de octubre </t>
  </si>
  <si>
    <t xml:space="preserve"> – FRISCO-</t>
  </si>
  <si>
    <t>Por la cual se determinan los criterios de priorización de departamentos y distritos a los que serán asignados recursos provenientes del Fondo para la Rehabilitación, Inversión Social y Lucha contra el Crimen Organizado – FRISCO- y se define la expedición de los lineamientos para la formulación de proyectos.</t>
  </si>
  <si>
    <t>Apoyo Formal PAEF PAP</t>
  </si>
  <si>
    <t xml:space="preserve">Ley </t>
  </si>
  <si>
    <t xml:space="preserve">Amplíese hasta el mes de marzo de 2021 el Programa de Apoyo al Empleo Formal - PAEF establecido en el Decreto Legislativo 639 de 2020, modificado por los decretos legislativos 677 y 815 de 2020.
Para el efecto, sustitúyase la palabra "cuatro" contenida en los artículos 1, 2, 4 Y 5 del Decreto Legislativo 639 de 2020, por la palabra "once" y sustitúyase la expresión "mayo, junio, julio y agosto de 2020" contenida en el artículo 5 del Decreto Legislativo 639 de 2020, por la expresión "mayo, junio, julio, agosto,
septiembre, octubre, noviembre y diciembre de 2020 y enero, febrero y marzo de 2021". </t>
  </si>
  <si>
    <t>24 de septiembre</t>
  </si>
  <si>
    <t>Protocolo de bioseguridad sector educativo</t>
  </si>
  <si>
    <t>25 de junio</t>
  </si>
  <si>
    <t>Se suspende el término señalado en el numeral 6 del artículo 69 del Decreto 1165 de 2019 con el que cuentan por las sociedades de comercialización internacional a proveedores nacionales para cumplir con la obligación de exportar sus mercancías desde la expedición del correspondiente certificado al proveedor, y consecuentemente, suspende la aplicación de la sanción prevista en el numeral 1.7 del artículo 643 del Decreto 1165 de 2019 para el incumplimiento de dicha obligación, lo anterior por la disminución importante en el flujo del comercio exterior que afectada a las exportaciones de bienes comprados previamente.</t>
  </si>
  <si>
    <t>Prorrogar la vigencia del Decreto 749 del 28 de mayo de 2020, hasta el 15 de julio de 2020, y en tal medida extiende las medidas allí establecidas hasta las doce de la noche (12:00 pm) del día 15 de julio de 2020.Autoriza igualmente a los alcaldes de los municipios y distritos, a que en coordinación con el Ministerio del Interior, podrán autorizar la implementación de planes piloto en los establecimientos y locales comerciales que presten servicio de comida, para brindar atención al público en el sitio al igual que los se autorizan los servicios religiosos previa aprobación de autoridades Locales y protocolos de bioseguridad.</t>
  </si>
  <si>
    <t>25 de Marzo</t>
  </si>
  <si>
    <t>Modificacion articulo 2 de la Resolucion 666 del 2020</t>
  </si>
  <si>
    <t xml:space="preserve">Por medio de la cual se modifica el articulo 2 de la resolucion 666 de 2020 y los numerales 4,1 y 5 de su anexo tecnico. </t>
  </si>
  <si>
    <t>26 de agosto</t>
  </si>
  <si>
    <t>Medidas transitorias de policía para garantizar el orden público en
el Distrito Capital periodo transitorio de nueva realidad</t>
  </si>
  <si>
    <t>ARTÍCULO 2. - TURNOS PARA ACTIVIDADES ECONÓMICAS. Conforme a los análisis
epidemiológicos y con el fin de mitigar la propagación del Coronavirus COVID-19 minimizando las aglomeraciones en el espacio y en el transporte público, a partir de las cero (00:00) horas de jueves veintisiete (27) de agosto de 2020, los sectores económicos contemplados en el presente decreto deberán funcionar bajo un mecanismo de alternancia por días y horarios. 
Parágrafo primero: Para efectos del presente artículo se consideran bienes de primera necesidad adicionales a los establecidos en la resolución 78 del 7 de abril de 2020 expedida por los Ministerios de Salud y Protección Social, Comercio, Industria y Turismo y Agricultura y Desarrollo Rural, los alimentos, bebidas, medicamentos, productos y dispositivos médicos, farmacéuticos, productos de limpieza, desinfección, cuidado y aseo personal. 
Las grandes superficies y almacenes de cadena, podrán funcionar en su totalidad,
siempre y cuando mínimo el 50% de sus áreas o de su oferta comercial sea de bienes considerados como esenciales o de primera necesidad. En caso de no cumplir este porcentaje deberán funcionar en la franja horaria comprendida en el literal D del artículo siguiente, es decir de miércoles a domingo.</t>
  </si>
  <si>
    <t xml:space="preserve">Emergencia sanitaria </t>
  </si>
  <si>
    <t>Prorrogar la emergencia sanitaria en todo el territorio nacional hasta el 30 de noviembre de 2020. Dicha prorroga podra finalziar antes de la fecha señalada si desaparecen las cuasas que le dieron origen o si estas persisten o se incremetan podra prorrogarse. Modifica el art 2 de la Resolucion 385 de 2020 modificacio por la Resolucion 844 de 2020 y deroga las Resoluciones 407, 450, 453, 464,470 ,1003 de 2020</t>
  </si>
  <si>
    <t xml:space="preserve">Se decreta el aislamiento selectivo con distanciamiento individual
responsable </t>
  </si>
  <si>
    <t>Todas las personas que permanezcan en el territorio nacional deberán cumplir con los protocolos de bioseguridad de comportamiento del ciudadano en el espacio público para la disminución de la propagación de la pandemia y la disminución del contagio en las actividades cotidianas expedidos por el Ministerio de Salud y Protección Social. Así mismo, deberán atender las instrucciones que para evitar la propagación del Coronavirus COVID - 19, adopte o expidan los diferentes ministerios y entidades del orden nacional, cumpliendo las medidas de aislamiento selectivo y propendiendo por el autoaislamiento.
Artículo 5. Actividades no permitidas. En ningún municipio del territorio nacional, se podrán habilitar los siguientes espacios o actividades presenciales: 1. Eventos de carácter público o privado que impliquen aglomeración de personas, de conformidad con las disposiciones y protocolos que expida el Ministerio de Salud y Protección Social. 2. Los bares, discotecas y lugares de baile. 3. El consumo de bebidas embriagantes en espacios públicos y establecimientos de comercio. No queda prohibido el expendio de bebidas embriagantes.
Parágrafo 2. Cuando un municipio presente una variación negativa en el comportamiento de la pandemia Coronavirus COVID-19 el Ministerio de Salud y Protección Social enviará al Ministerio del Interior un informe que contenga la descripción de la situación epidemiológica del municipio relacionada con el Coronavirus COVID-19 y las actividades que estarán permitidas para el municipio, con lo cual, se ordenará el cierre de las actividades o casos respectivos por parte del Ministerio del Interior a la entidad territorial.
Artículo 8. Teletrabajo y trabajo en casa. Durante el tiempo que dure la emergencia sanitaria por causa de la pandemia del Coronavirus COVID-19, las entidades del sector público y privado procurarán que sus empleados o contratistas cuya presencia no sea indispensable en la sede de trabajo, desarrollen las funciones y obligaciones bajo las modalidades de teletrabajo, trabajo en casa u otras similares.</t>
  </si>
  <si>
    <t>27 de enero 2021</t>
  </si>
  <si>
    <t xml:space="preserve">Resolución </t>
  </si>
  <si>
    <t>Suspensión del ingreso al territorio colombiano. Suspéndase el ingreso al territorio colombiano de vuelos procedentes de Brasil, directos y por conexión, a partir de las 00:00 horas del 29 de enero del año 2021. Sólo se admitirá el ingreso al país de personas que arriben a Colombia y cuyo país de origen sea Brasil, cuando se trate de:
1.1 Colombianos y extranjeros que inicien su vuelo desde Brasil o que inicien su vuelo de conexión hacia Colombia, antes de la fecha de entrada en vigencia de la presente resolución.
1.2 Colombianos y extranjeros que, por diferencia de horario, ya hayan sido citados a la terminal aérea antes de la entrada en vigencia de la presente resolución.
1.3 Extranjeros que cuenten con visa de migrante o visa tipo “M”
1.4 Colombianos y extranjeros con residencia permanente en Colombia, autorizados a tomar vuelos humanitarios, si los mismos son permitidos. de acuerdo con la evolución de la situación epidemiológica global y nacional.
1.5 La tripulación de la aeronave y
16 Los vuelos de carga y de Estado.</t>
  </si>
  <si>
    <t xml:space="preserve">27 de noviembre </t>
  </si>
  <si>
    <t>Porroga de emergencia sanitaria</t>
  </si>
  <si>
    <t>Prorrogar la emergencia sanitaria en todo territorio nacional declarado mediante resolucion 385 de 2020 y prorrogado pro las resoluciones 844 y 1462 de 2020. hasta el 28 de febrero de 2021.</t>
  </si>
  <si>
    <t>27 de octubre</t>
  </si>
  <si>
    <t>Presupuesto de gastos de funcionamiento de Min salud</t>
  </si>
  <si>
    <t>Giro de recursos del presupuesto de gastos de funcionamiento del Min salud y proteccion social del rubro " FOME" a la administradora de recursos del sistema general de la seguridad social - ADRES.</t>
  </si>
  <si>
    <t>28 de Abril</t>
  </si>
  <si>
    <t>Intensificacion de medidas de promocion y prevencion frentev al COVID-19 en el ambiente laboral - Municipio de Yopal</t>
  </si>
  <si>
    <t>Secretari de Salud Municipal</t>
  </si>
  <si>
    <t>28 de julio</t>
  </si>
  <si>
    <t>Ordenar el aislamiento preventivo obligatorio de todas las personas habitantes de la República de Colombia, a partir de las cero horas (00:00 a.m.) del día 1 de agosto de 2020, hasta las cero horas (OO:OO) del día 1 de septiembre de 2020 . Establece las excepciones al aislamiento obligatorio y define como se manejara la reactivación en los municipios y Distritos No-Covid o con baja afectación que para el inicio de cualquier deberán cumplir los protocolos de bioseguridad que establezca el Ministerio de Salud y Protección Social.</t>
  </si>
  <si>
    <t xml:space="preserve">29 de noviembre </t>
  </si>
  <si>
    <t>Prorroga del aislamiento selectivo</t>
  </si>
  <si>
    <t>Prorroga la viegencia del Decreto 1168 de 2020, que fue prorrogado a traves de los Decretos 1207 de 2020 y 1408 de 2020. Modificacion del art. 5 del decreto 1168 de 2020, Prohibidos eventos de carácter publico y privado que implequen aglomeracion de personas, discotecas y lugares, consumo de bebidas embriagantes en espacios publicos y en establecimientos de comercio. Cierre de fronteras con Brasil y republica de venezuela a partir de 1 de diciembre de 2020 de 16 enero de 2021.</t>
  </si>
  <si>
    <t xml:space="preserve">29 de septiembre </t>
  </si>
  <si>
    <t>Por el cual se imparten instrucciones en virtud de la emergencia sanitaria generada por la pandemia del Coronavirus COVID – 19, y el mantenimiento del orden público y se decreta el aislamiento selectivo con distanciamiento individual responsable”, hasta las cero horas (00:00 a.m) del día 1 de noviembre de 2020.</t>
  </si>
  <si>
    <t xml:space="preserve">30 de abril </t>
  </si>
  <si>
    <t xml:space="preserve">por medio de la cual se modifica el decreto 0076 del 27 de abril del 2021, por el cual se adoptan medidas de orden publico en el deprtamento de casanare y se dictan otras disposiciones </t>
  </si>
  <si>
    <t>por medio de la cual se modifica el decreto 0076 del 27 de abril del 2021, por el cual se adoptan medidas de orden publico en el deprtamento de casanare y se dictan otras disposiciones</t>
  </si>
  <si>
    <t>30 de enero 2021</t>
  </si>
  <si>
    <t>Modificar el Artículo 3 de la Resolución 080 de 2021“Suspensión de vuelos de Leticia a cualquier destino nacional” el cual quedará de la siguiente manera:
“Artículo 3. Suspensión de vuelos de Leticia a cualquier destino nacional. Suspéndase los vuelos comerciales y chárter desde Leticia hacía cualquier destino nacional, a partir de las 00:00 horas del 29 de enero del año 2021. Solo se permitirán los vuelos de carga y los vuelos humanitarios y de Estado, estos últimos deberán ser coordinados con las autoridades sanitarias, aeronáuticas y migratorias, cuando sea del caso.
Las personas que hubieren llegado a partir del 18 de enero de 2021 en vuelos comerciales o chárter y las que ingresen a través de vuelos humanitarios deberán realizar cuarentena preventiva en la ciudad de llegada, no pudiendo abordar conexiones, por catorce (14) días contados desde la fecha de su arribo y en caso de presentar síntomas relacionados con coronavirus Covid 19 lo informarán a su EPS o a la línea 192, para la activación de la estrategia PRASS.
A los pasajeros que ingresen al país desde Brasil o que lleguen desde Leticia a otro destino nacional, a través de viajes humanitarios, las EPS deberán realizarle pruebas en las primeras 24 horas siguientes a su arribo.</t>
  </si>
  <si>
    <t xml:space="preserve">30 de Julio </t>
  </si>
  <si>
    <t xml:space="preserve">Disposiciones transitorias en relación con la vigencia de los certificados de acreditación en salud </t>
  </si>
  <si>
    <t>Artículo 1°. Ampliación de la vigencia de los certificados de acreditación. La vigencia de los certificados de acreditación otorgados a las instituciones prestadoras de servicios de salud -IPS, que expiren a partir de la fecha de expedición de este acto administrativo y hasta tanto dure la emergencia sanitaria, se ampliará por el término de doce (12) meses.
El acreditador comunicará a tales IPS, la fecha desde la cual se amplía el término de vigencia de su certificado de acreditación.
Artículo 2°. Evaluaciones virtuales. Mientras dure la emergencia sanitaria, el ente acreditador podrá ajustar los procedimientos para implementar un modelo de evaluación virtual para el seguimiento de las instituciones prestadoras de servicios de salud que se encuentren acreditadas.</t>
  </si>
  <si>
    <t xml:space="preserve">30 de octubre </t>
  </si>
  <si>
    <t>Prorrogar la vigencia del Decreto 1168 del 25 de agosto de 2020 "Por el cual se imparten instrucciones en virtud de la emergencia sanitaria generadas por la pandemia del Coronavirus COVID-19, y el mantenimiento del orden público y se decreta el aislamiento selectivo con distanciamiento individual responsable", que fuera prorrogado por el Decreto 1297 del 29 de septiembre de 2020, hasta las ceros horas (00:00 a.m) del día 1 de diciembre de 2020.</t>
  </si>
  <si>
    <t>31 de dic 2020</t>
  </si>
  <si>
    <t>”Por medio de la cual se adopta el protocolo de bioseguridad para el manejo y control del riesgo del coronavirus COVID-19, para el transporte internacional de personas por vía aérea” y se deroga la Resolución 1972 de 2020</t>
  </si>
  <si>
    <t>4 de enero 2021</t>
  </si>
  <si>
    <t>Portocolo de bioseguridad</t>
  </si>
  <si>
    <t>Resolución 1627 de 2020, modificada por la Resolución 2532 de 2020. Modificar los numerales 3.1.2., 4.2.5 y 6.5 y adicionar el numeral 6,17 al Anexo Técnico de la Resolución 1627 de 2020, modificada por la Resolución 2532 de 2020, los cuales quedarán así:</t>
  </si>
  <si>
    <t>8 de Marzo</t>
  </si>
  <si>
    <t>La No exigencia de pruebas de SARS-CoV-2 (COVID-19) por parte del empleador a trabajadores y aspirantes a un puesto de trabajo</t>
  </si>
  <si>
    <t>Para el inicio de una relacion laboral no le es prmitido al empleador exigir que un aspirante a acupar un puesto de trabajo, presente una prueba o test de SARS-CoV-2 (COVID-19)</t>
  </si>
  <si>
    <t>FICHA TECNICA</t>
  </si>
  <si>
    <t>OBJETIVO</t>
  </si>
  <si>
    <t xml:space="preserve">SISTEMA DE GESTION </t>
  </si>
  <si>
    <t>NOMBRE DEL INDICADOR</t>
  </si>
  <si>
    <t xml:space="preserve"> LIMITE O META</t>
  </si>
  <si>
    <t>DEFINICION Y METODO DE CALCULO DEL INDICADOR</t>
  </si>
  <si>
    <t xml:space="preserve"> METODO DE CALCULO DEL INDICADOR</t>
  </si>
  <si>
    <t xml:space="preserve">FUENTE DE LA INFORMACION </t>
  </si>
  <si>
    <t>PERSONAS QUE DEBEN CONOCER EL RESULTADO</t>
  </si>
  <si>
    <t>TIPO DE INDICADOR (ESTRUCTURA-PROCESO Y RESULTADOS)</t>
  </si>
  <si>
    <t>FRECUENCIA O PERIODICIDAD DEL REPORTE.</t>
  </si>
  <si>
    <t>TENDENCIA</t>
  </si>
  <si>
    <t>PROCESO RESPONS.</t>
  </si>
  <si>
    <t>Garantizar el cumplimiento de los requisitos aplicables incluyendo la normatividad nacional vigente aplicable en materia de riesgos laborales, de Seguridad y Salud en el Trabajo y otras regulaciones normativas aplicables a la Organización.</t>
  </si>
  <si>
    <t>Calidad y SST</t>
  </si>
  <si>
    <t>Identificación y Cumplimiento de los requisitos normativos aplicables</t>
  </si>
  <si>
    <t xml:space="preserve">valor deseado &gt; a 90%  
</t>
  </si>
  <si>
    <t>% de Identificación y Cumplimiento de los requisitos normativos aplicables evaluados a traves de auditorias y/o lista de chequeo de verificación.
Cantidad de requisitos identiificados y cumplidos / total de requisitos identiificados y cumplidos *100</t>
  </si>
  <si>
    <t>Informes de auditorías internas, externas y/o del cliente y/o lista de chequeo de verificación</t>
  </si>
  <si>
    <t>Porcentaje de Identificación y cumplimiento de  requisitos legales teniendo en cuenta evaluación en auditorias internas y externas y/o lista de chequeo de verificación</t>
  </si>
  <si>
    <t>Gerencia-Dueños de procesos</t>
  </si>
  <si>
    <t>RESULTADO</t>
  </si>
  <si>
    <t>Semestral</t>
  </si>
  <si>
    <t>Creciente</t>
  </si>
  <si>
    <t>GESTION DE MEJORA Y MANEJO DE LA  INFORMACION</t>
  </si>
  <si>
    <t xml:space="preserve">FUENTE DE CONSULTA </t>
  </si>
  <si>
    <t>NUMERADOR</t>
  </si>
  <si>
    <t>Auditorias y/o lista de chequeo de verificación</t>
  </si>
  <si>
    <t>DENOMINADOR</t>
  </si>
  <si>
    <t>Matriz de requisitos legales</t>
  </si>
  <si>
    <t>OTRO</t>
  </si>
  <si>
    <t xml:space="preserve">TABULACIÓN Y SEGUIMIENTO </t>
  </si>
  <si>
    <t xml:space="preserve">AÑO </t>
  </si>
  <si>
    <t>PERIODO</t>
  </si>
  <si>
    <t>RES</t>
  </si>
  <si>
    <t xml:space="preserve">META </t>
  </si>
  <si>
    <t xml:space="preserve">CUMPLE </t>
  </si>
  <si>
    <t xml:space="preserve">ANALISIS DE TENDENCIA </t>
  </si>
  <si>
    <t xml:space="preserve">REQUIERE ACCION DE MEJORA </t>
  </si>
  <si>
    <t>ENERO</t>
  </si>
  <si>
    <t>FEBRERO</t>
  </si>
  <si>
    <t>MARZO</t>
  </si>
  <si>
    <t>ABRIL</t>
  </si>
  <si>
    <t>MAYO</t>
  </si>
  <si>
    <t>JUNIO</t>
  </si>
  <si>
    <t>JULIO</t>
  </si>
  <si>
    <t>AGOSTO</t>
  </si>
  <si>
    <t>SEPTIEMBRE</t>
  </si>
  <si>
    <t>OCTUBRE</t>
  </si>
  <si>
    <t>NOVIEMBRE</t>
  </si>
  <si>
    <t>DICIEMBRE</t>
  </si>
  <si>
    <t>GRAFICO</t>
  </si>
  <si>
    <t>FECHA DE ULTIMO INGRESO Y ACTUALIZACION DE MATRIZ</t>
  </si>
  <si>
    <t xml:space="preserve">Responsable de la actualización </t>
  </si>
  <si>
    <t>FECHA DE SEGUIMIENTO AL CUMPLIMIENTO O  PLAN DE ACCION</t>
  </si>
  <si>
    <t xml:space="preserve">METODO DE EVALUACIÓN </t>
  </si>
  <si>
    <t xml:space="preserve">RESULTADOS DEL SEGUIMIENTO AL CUMPLIMIENTO O PLAN DE ACCION </t>
  </si>
  <si>
    <t>25/10/2021</t>
  </si>
  <si>
    <t>Auditoria interna</t>
  </si>
  <si>
    <t>Pagina 1 de 1</t>
  </si>
  <si>
    <t>VERSION: 1</t>
  </si>
  <si>
    <t>FECHA: Agosto 2022</t>
  </si>
  <si>
    <t>CODIGO: SGI-GME-MTZ-004</t>
  </si>
  <si>
    <t xml:space="preserve"> MATRIZ DE REQUISITOS LEGALES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</si>
</sst>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d&quot; de &quot;mmmm"/>
    <numFmt numFmtId="165" formatCode="_-[$$-240A]* #,##0_-;\-[$$-240A]* #,##0_-;_-[$$-240A]* &quot;-&quot;??_-;_-@_-"/>
    <numFmt numFmtId="166" formatCode="0.0%"/>
    <numFmt numFmtId="167" formatCode="_-[$$-240A]* #,##0.00_-;\-[$$-240A]* #,##0.00_-;_-[$$-240A]* &quot;-&quot;??_-;_-@_-"/>
  </numFmts>
  <fonts count="45" x14ac:knownFonts="1">
    <font>
      <sz val="11"/>
      <color theme="1"/>
      <name val="Arial Narrow"/>
      <family val="2"/>
    </font>
    <font>
      <sz val="11"/>
      <color theme="1"/>
      <name val="Arial Narrow"/>
      <family val="2"/>
    </font>
    <font>
      <sz val="11"/>
      <color theme="0"/>
      <name val="Arial Narrow"/>
      <family val="2"/>
    </font>
    <font>
      <b/>
      <sz val="8"/>
      <color theme="0"/>
      <name val="Arial"/>
      <family val="2"/>
    </font>
    <font>
      <sz val="8"/>
      <name val="Arial"/>
      <family val="2"/>
    </font>
    <font>
      <u/>
      <sz val="10"/>
      <color theme="10"/>
      <name val="Arial"/>
      <family val="2"/>
    </font>
    <font>
      <u/>
      <sz val="8"/>
      <color theme="10"/>
      <name val="Arial"/>
      <family val="2"/>
    </font>
    <font>
      <sz val="9"/>
      <name val="Arial Narrow"/>
      <family val="2"/>
    </font>
    <font>
      <sz val="8"/>
      <color theme="1"/>
      <name val="Arial"/>
      <family val="2"/>
    </font>
    <font>
      <sz val="8"/>
      <color rgb="FF0000CC"/>
      <name val="Arial"/>
      <family val="2"/>
    </font>
    <font>
      <sz val="8"/>
      <color rgb="FFFF0000"/>
      <name val="Arial"/>
      <family val="2"/>
    </font>
    <font>
      <sz val="11"/>
      <color theme="1"/>
      <name val="Calibri"/>
      <family val="2"/>
      <scheme val="minor"/>
    </font>
    <font>
      <sz val="9"/>
      <name val="Calibri Light"/>
      <family val="1"/>
      <scheme val="major"/>
    </font>
    <font>
      <sz val="9"/>
      <name val="Arial"/>
      <family val="2"/>
    </font>
    <font>
      <sz val="9"/>
      <color theme="1"/>
      <name val="Arial"/>
      <family val="2"/>
    </font>
    <font>
      <u/>
      <sz val="10"/>
      <color indexed="12"/>
      <name val="Arial"/>
      <family val="2"/>
    </font>
    <font>
      <sz val="9"/>
      <color rgb="FF000000"/>
      <name val="Arial"/>
      <family val="2"/>
    </font>
    <font>
      <sz val="10"/>
      <name val="Arial Narrow"/>
      <family val="2"/>
    </font>
    <font>
      <u/>
      <sz val="10"/>
      <color theme="10"/>
      <name val="Arial Narrow"/>
      <family val="2"/>
    </font>
    <font>
      <u/>
      <sz val="9"/>
      <color theme="10"/>
      <name val="Arial"/>
      <family val="2"/>
    </font>
    <font>
      <sz val="10"/>
      <name val="Gisha"/>
      <family val="2"/>
    </font>
    <font>
      <i/>
      <sz val="9"/>
      <color theme="1"/>
      <name val="Arial"/>
      <family val="2"/>
    </font>
    <font>
      <b/>
      <sz val="10"/>
      <name val="Gisha"/>
      <family val="2"/>
    </font>
    <font>
      <b/>
      <sz val="9"/>
      <color indexed="81"/>
      <name val="Tahoma"/>
      <family val="2"/>
    </font>
    <font>
      <sz val="9"/>
      <color indexed="81"/>
      <name val="Tahoma"/>
      <family val="2"/>
    </font>
    <font>
      <sz val="10"/>
      <name val="Arial"/>
      <family val="2"/>
    </font>
    <font>
      <sz val="8"/>
      <color theme="0"/>
      <name val="Arial"/>
      <family val="2"/>
    </font>
    <font>
      <sz val="10"/>
      <color theme="1"/>
      <name val="Arial Narrow"/>
      <family val="2"/>
    </font>
    <font>
      <b/>
      <sz val="10"/>
      <color theme="0"/>
      <name val="Arial Narrow"/>
      <family val="2"/>
    </font>
    <font>
      <sz val="10"/>
      <color rgb="FF000000"/>
      <name val="Arial Narrow"/>
      <family val="2"/>
    </font>
    <font>
      <u/>
      <sz val="10"/>
      <color rgb="FF000000"/>
      <name val="Arial Narrow"/>
      <family val="2"/>
    </font>
    <font>
      <b/>
      <sz val="10"/>
      <color theme="1"/>
      <name val="Arial Narrow"/>
      <family val="2"/>
    </font>
    <font>
      <b/>
      <sz val="10"/>
      <color rgb="FF000000"/>
      <name val="Arial Narrow"/>
      <family val="2"/>
    </font>
    <font>
      <sz val="10"/>
      <color rgb="FF202020"/>
      <name val="Arial Narrow"/>
      <family val="2"/>
    </font>
    <font>
      <b/>
      <sz val="10"/>
      <color rgb="FF181717"/>
      <name val="Arial Narrow"/>
      <family val="2"/>
    </font>
    <font>
      <b/>
      <u/>
      <sz val="10"/>
      <color rgb="FF000000"/>
      <name val="Arial Narrow"/>
      <family val="2"/>
    </font>
    <font>
      <b/>
      <sz val="9"/>
      <name val="Arial Narrow"/>
      <family val="2"/>
    </font>
    <font>
      <sz val="10"/>
      <color rgb="FF00B050"/>
      <name val="Arial Narrow"/>
      <family val="2"/>
    </font>
    <font>
      <sz val="9"/>
      <color theme="0" tint="-0.249977111117893"/>
      <name val="Arial Narrow"/>
      <family val="2"/>
    </font>
    <font>
      <b/>
      <sz val="10"/>
      <name val="Arial Narrow"/>
      <family val="2"/>
    </font>
    <font>
      <b/>
      <sz val="10"/>
      <color theme="0" tint="-0.249977111117893"/>
      <name val="Arial Narrow"/>
      <family val="2"/>
    </font>
    <font>
      <sz val="10"/>
      <color theme="1"/>
      <name val="Arial"/>
      <family val="2"/>
    </font>
    <font>
      <b/>
      <sz val="24"/>
      <name val="Arial"/>
      <family val="2"/>
    </font>
    <font>
      <b/>
      <sz val="28"/>
      <name val="Arial"/>
      <family val="2"/>
    </font>
    <font>
      <b/>
      <sz val="22"/>
      <name val="Arial"/>
      <family val="2"/>
    </font>
  </fonts>
  <fills count="17">
    <fill>
      <patternFill patternType="none"/>
    </fill>
    <fill>
      <patternFill patternType="gray125"/>
    </fill>
    <fill>
      <patternFill patternType="solid">
        <fgColor theme="0"/>
        <bgColor indexed="64"/>
      </patternFill>
    </fill>
    <fill>
      <patternFill patternType="solid">
        <fgColor rgb="FFC00000"/>
        <bgColor indexed="64"/>
      </patternFill>
    </fill>
    <fill>
      <patternFill patternType="solid">
        <fgColor rgb="FF92D050"/>
        <bgColor indexed="64"/>
      </patternFill>
    </fill>
    <fill>
      <patternFill patternType="solid">
        <fgColor rgb="FFFFFFFF"/>
        <bgColor rgb="FFFFFFFF"/>
      </patternFill>
    </fill>
    <fill>
      <patternFill patternType="solid">
        <fgColor theme="0"/>
        <bgColor rgb="FFA8D08D"/>
      </patternFill>
    </fill>
    <fill>
      <patternFill patternType="solid">
        <fgColor theme="0"/>
        <bgColor rgb="FFF1C232"/>
      </patternFill>
    </fill>
    <fill>
      <patternFill patternType="solid">
        <fgColor rgb="FFFF0000"/>
        <bgColor rgb="FFFFFFFF"/>
      </patternFill>
    </fill>
    <fill>
      <patternFill patternType="solid">
        <fgColor theme="0"/>
        <bgColor theme="0"/>
      </patternFill>
    </fill>
    <fill>
      <patternFill patternType="solid">
        <fgColor theme="0"/>
        <bgColor rgb="FFFFFFFF"/>
      </patternFill>
    </fill>
    <fill>
      <patternFill patternType="solid">
        <fgColor rgb="FFC00000"/>
        <bgColor rgb="FF548DD4"/>
      </patternFill>
    </fill>
    <fill>
      <patternFill patternType="solid">
        <fgColor rgb="FFC00000"/>
        <bgColor rgb="FFA8D08D"/>
      </patternFill>
    </fill>
    <fill>
      <patternFill patternType="solid">
        <fgColor rgb="FFC00000"/>
        <bgColor rgb="FFF1C232"/>
      </patternFill>
    </fill>
    <fill>
      <patternFill patternType="solid">
        <fgColor rgb="FFCC0000"/>
        <bgColor indexed="64"/>
      </patternFill>
    </fill>
    <fill>
      <patternFill patternType="solid">
        <fgColor theme="9" tint="0.39997558519241921"/>
        <bgColor indexed="64"/>
      </patternFill>
    </fill>
    <fill>
      <patternFill patternType="solid">
        <fgColor rgb="FFCC0000"/>
        <bgColor auto="1"/>
      </patternFill>
    </fill>
  </fills>
  <borders count="6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medium">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thin">
        <color indexed="64"/>
      </left>
      <right/>
      <top style="thin">
        <color indexed="64"/>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top style="thin">
        <color indexed="64"/>
      </top>
      <bottom style="thin">
        <color indexed="64"/>
      </bottom>
      <diagonal/>
    </border>
    <border>
      <left style="medium">
        <color indexed="64"/>
      </left>
      <right/>
      <top style="medium">
        <color indexed="64"/>
      </top>
      <bottom style="thick">
        <color theme="0"/>
      </bottom>
      <diagonal/>
    </border>
    <border>
      <left/>
      <right/>
      <top style="medium">
        <color indexed="64"/>
      </top>
      <bottom style="thick">
        <color theme="0"/>
      </bottom>
      <diagonal/>
    </border>
    <border>
      <left/>
      <right style="medium">
        <color indexed="64"/>
      </right>
      <top style="medium">
        <color indexed="64"/>
      </top>
      <bottom style="thick">
        <color theme="0"/>
      </bottom>
      <diagonal/>
    </border>
    <border>
      <left style="medium">
        <color indexed="64"/>
      </left>
      <right style="thick">
        <color theme="0"/>
      </right>
      <top style="thick">
        <color theme="0"/>
      </top>
      <bottom style="thick">
        <color theme="0"/>
      </bottom>
      <diagonal/>
    </border>
    <border>
      <left style="thick">
        <color theme="0"/>
      </left>
      <right style="thick">
        <color theme="0"/>
      </right>
      <top style="thick">
        <color theme="0"/>
      </top>
      <bottom style="thick">
        <color theme="0"/>
      </bottom>
      <diagonal/>
    </border>
    <border>
      <left style="thick">
        <color theme="0"/>
      </left>
      <right style="medium">
        <color indexed="64"/>
      </right>
      <top style="thick">
        <color theme="0"/>
      </top>
      <bottom style="thick">
        <color theme="0"/>
      </bottom>
      <diagonal/>
    </border>
    <border>
      <left style="thick">
        <color theme="0"/>
      </left>
      <right style="thick">
        <color theme="0"/>
      </right>
      <top style="thick">
        <color theme="0"/>
      </top>
      <bottom/>
      <diagonal/>
    </border>
    <border>
      <left style="thick">
        <color theme="0"/>
      </left>
      <right style="thick">
        <color theme="0"/>
      </right>
      <top/>
      <bottom/>
      <diagonal/>
    </border>
    <border>
      <left style="thick">
        <color theme="0"/>
      </left>
      <right style="thick">
        <color theme="0"/>
      </right>
      <top/>
      <bottom style="thick">
        <color theme="0"/>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dashed">
        <color theme="4" tint="-0.24994659260841701"/>
      </bottom>
      <diagonal/>
    </border>
    <border>
      <left/>
      <right/>
      <top style="medium">
        <color indexed="64"/>
      </top>
      <bottom style="dashed">
        <color theme="4" tint="-0.24994659260841701"/>
      </bottom>
      <diagonal/>
    </border>
    <border>
      <left/>
      <right style="medium">
        <color indexed="64"/>
      </right>
      <top style="medium">
        <color indexed="64"/>
      </top>
      <bottom style="dashed">
        <color theme="4" tint="-0.24994659260841701"/>
      </bottom>
      <diagonal/>
    </border>
    <border>
      <left style="medium">
        <color indexed="64"/>
      </left>
      <right style="dashed">
        <color theme="4" tint="-0.24994659260841701"/>
      </right>
      <top style="dashed">
        <color theme="4" tint="-0.24994659260841701"/>
      </top>
      <bottom style="dashed">
        <color theme="4" tint="-0.24994659260841701"/>
      </bottom>
      <diagonal/>
    </border>
    <border>
      <left style="dashed">
        <color theme="4" tint="-0.24994659260841701"/>
      </left>
      <right style="dashed">
        <color theme="4" tint="-0.24994659260841701"/>
      </right>
      <top style="dashed">
        <color theme="4" tint="-0.24994659260841701"/>
      </top>
      <bottom style="dashed">
        <color theme="4" tint="-0.24994659260841701"/>
      </bottom>
      <diagonal/>
    </border>
    <border>
      <left style="dashed">
        <color theme="4" tint="-0.24994659260841701"/>
      </left>
      <right/>
      <top style="dashed">
        <color theme="4" tint="-0.24994659260841701"/>
      </top>
      <bottom style="dashed">
        <color theme="4" tint="-0.24994659260841701"/>
      </bottom>
      <diagonal/>
    </border>
    <border>
      <left/>
      <right/>
      <top style="dashed">
        <color theme="4" tint="-0.24994659260841701"/>
      </top>
      <bottom style="dashed">
        <color theme="4" tint="-0.24994659260841701"/>
      </bottom>
      <diagonal/>
    </border>
    <border>
      <left/>
      <right style="medium">
        <color indexed="64"/>
      </right>
      <top style="dashed">
        <color theme="4" tint="-0.24994659260841701"/>
      </top>
      <bottom style="dashed">
        <color theme="4" tint="-0.24994659260841701"/>
      </bottom>
      <diagonal/>
    </border>
    <border>
      <left style="dashed">
        <color theme="4" tint="-0.24994659260841701"/>
      </left>
      <right/>
      <top style="medium">
        <color indexed="64"/>
      </top>
      <bottom style="medium">
        <color indexed="64"/>
      </bottom>
      <diagonal/>
    </border>
    <border>
      <left/>
      <right/>
      <top/>
      <bottom style="medium">
        <color indexed="64"/>
      </bottom>
      <diagonal/>
    </border>
    <border>
      <left style="thick">
        <color theme="0"/>
      </left>
      <right style="medium">
        <color theme="1"/>
      </right>
      <top style="thick">
        <color theme="0"/>
      </top>
      <bottom/>
      <diagonal/>
    </border>
    <border>
      <left style="thick">
        <color theme="0"/>
      </left>
      <right style="medium">
        <color theme="1"/>
      </right>
      <top/>
      <bottom/>
      <diagonal/>
    </border>
    <border>
      <left style="thick">
        <color theme="0"/>
      </left>
      <right style="medium">
        <color theme="1"/>
      </right>
      <top/>
      <bottom style="thick">
        <color theme="0"/>
      </bottom>
      <diagonal/>
    </border>
  </borders>
  <cellStyleXfs count="8">
    <xf numFmtId="0" fontId="0" fillId="0" borderId="0"/>
    <xf numFmtId="9" fontId="1" fillId="0" borderId="0" applyFont="0" applyFill="0" applyBorder="0" applyAlignment="0" applyProtection="0"/>
    <xf numFmtId="0" fontId="5" fillId="0" borderId="0" applyNumberFormat="0" applyFill="0" applyBorder="0" applyAlignment="0" applyProtection="0"/>
    <xf numFmtId="0" fontId="11" fillId="0" borderId="0"/>
    <xf numFmtId="0" fontId="15" fillId="0" borderId="0" applyNumberFormat="0" applyFill="0" applyBorder="0" applyAlignment="0" applyProtection="0">
      <alignment vertical="top"/>
      <protection locked="0"/>
    </xf>
    <xf numFmtId="0" fontId="25" fillId="0" borderId="0"/>
    <xf numFmtId="0" fontId="1" fillId="0" borderId="0"/>
    <xf numFmtId="0" fontId="25" fillId="0" borderId="0"/>
  </cellStyleXfs>
  <cellXfs count="306">
    <xf numFmtId="0" fontId="0" fillId="0" borderId="0" xfId="0"/>
    <xf numFmtId="0" fontId="7" fillId="2" borderId="1" xfId="0" applyFont="1" applyFill="1" applyBorder="1" applyAlignment="1">
      <alignment horizontal="center"/>
    </xf>
    <xf numFmtId="0" fontId="0" fillId="0" borderId="1" xfId="0" applyBorder="1"/>
    <xf numFmtId="0" fontId="20" fillId="2" borderId="1" xfId="3" applyFont="1" applyFill="1" applyBorder="1" applyAlignment="1">
      <alignment horizontal="justify" vertical="center" wrapText="1"/>
    </xf>
    <xf numFmtId="0" fontId="7" fillId="2" borderId="1" xfId="0" applyFont="1" applyFill="1" applyBorder="1" applyAlignment="1">
      <alignment horizontal="center" vertical="center"/>
    </xf>
    <xf numFmtId="0" fontId="0" fillId="2" borderId="0" xfId="0" applyFill="1"/>
    <xf numFmtId="0" fontId="4" fillId="2" borderId="1" xfId="0" applyFont="1" applyFill="1" applyBorder="1" applyAlignment="1">
      <alignment horizontal="justify" vertical="center" wrapText="1"/>
    </xf>
    <xf numFmtId="14" fontId="4" fillId="2" borderId="1" xfId="0" applyNumberFormat="1" applyFont="1" applyFill="1" applyBorder="1" applyAlignment="1">
      <alignment horizontal="right" vertical="center" wrapText="1"/>
    </xf>
    <xf numFmtId="14" fontId="6" fillId="2" borderId="1" xfId="2" applyNumberFormat="1" applyFont="1" applyFill="1" applyBorder="1" applyAlignment="1">
      <alignment horizontal="justify" vertical="center" wrapText="1"/>
    </xf>
    <xf numFmtId="1" fontId="4" fillId="2" borderId="1" xfId="0" applyNumberFormat="1" applyFont="1" applyFill="1" applyBorder="1" applyAlignment="1">
      <alignment horizontal="right" vertical="center" wrapText="1"/>
    </xf>
    <xf numFmtId="17" fontId="4" fillId="2" borderId="1" xfId="0" applyNumberFormat="1" applyFont="1" applyFill="1" applyBorder="1" applyAlignment="1">
      <alignment horizontal="center" vertical="center" wrapText="1"/>
    </xf>
    <xf numFmtId="2" fontId="4" fillId="2" borderId="1" xfId="0" applyNumberFormat="1" applyFont="1" applyFill="1" applyBorder="1" applyAlignment="1">
      <alignment horizontal="justify" vertical="center" wrapText="1"/>
    </xf>
    <xf numFmtId="14" fontId="5" fillId="2" borderId="1" xfId="2" applyNumberFormat="1" applyFill="1" applyBorder="1" applyAlignment="1">
      <alignment horizontal="justify" vertical="center" wrapText="1"/>
    </xf>
    <xf numFmtId="0" fontId="4" fillId="2" borderId="1" xfId="0" applyFont="1" applyFill="1" applyBorder="1" applyAlignment="1">
      <alignment horizontal="right"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wrapText="1"/>
    </xf>
    <xf numFmtId="0" fontId="4" fillId="2" borderId="1" xfId="0" applyFont="1" applyFill="1" applyBorder="1" applyAlignment="1">
      <alignment vertical="center" wrapText="1"/>
    </xf>
    <xf numFmtId="14" fontId="6" fillId="2" borderId="0" xfId="2" applyNumberFormat="1" applyFont="1" applyFill="1" applyBorder="1" applyAlignment="1">
      <alignment horizontal="justify" vertical="center" wrapText="1"/>
    </xf>
    <xf numFmtId="0" fontId="4" fillId="2" borderId="2" xfId="0" applyFont="1" applyFill="1" applyBorder="1" applyAlignment="1">
      <alignment wrapText="1"/>
    </xf>
    <xf numFmtId="0" fontId="4" fillId="2" borderId="2" xfId="0" applyFont="1" applyFill="1" applyBorder="1" applyAlignment="1">
      <alignment vertical="center" wrapText="1"/>
    </xf>
    <xf numFmtId="2" fontId="4" fillId="2" borderId="1" xfId="0" applyNumberFormat="1" applyFont="1" applyFill="1" applyBorder="1" applyAlignment="1">
      <alignment vertical="center" wrapText="1"/>
    </xf>
    <xf numFmtId="14" fontId="4" fillId="2" borderId="0" xfId="0" applyNumberFormat="1" applyFont="1" applyFill="1" applyAlignment="1">
      <alignment horizontal="right" vertical="center" wrapText="1"/>
    </xf>
    <xf numFmtId="0" fontId="4" fillId="2" borderId="1" xfId="0" applyFont="1" applyFill="1" applyBorder="1" applyAlignment="1">
      <alignment vertical="center"/>
    </xf>
    <xf numFmtId="0" fontId="4" fillId="2" borderId="3" xfId="0" applyFont="1" applyFill="1" applyBorder="1" applyAlignment="1">
      <alignment horizontal="justify" vertical="center" wrapText="1"/>
    </xf>
    <xf numFmtId="0" fontId="4" fillId="2" borderId="2" xfId="0" applyFont="1" applyFill="1" applyBorder="1" applyAlignment="1">
      <alignment horizontal="justify" vertical="center" wrapText="1"/>
    </xf>
    <xf numFmtId="14" fontId="4" fillId="2" borderId="1" xfId="0" applyNumberFormat="1" applyFont="1" applyFill="1" applyBorder="1" applyAlignment="1">
      <alignment horizontal="justify" vertical="center" wrapText="1"/>
    </xf>
    <xf numFmtId="2" fontId="4" fillId="2" borderId="2" xfId="0" applyNumberFormat="1" applyFont="1" applyFill="1" applyBorder="1" applyAlignment="1">
      <alignment horizontal="justify" vertical="center" wrapText="1"/>
    </xf>
    <xf numFmtId="0" fontId="8" fillId="2" borderId="1" xfId="0" applyFont="1" applyFill="1" applyBorder="1" applyAlignment="1">
      <alignment horizontal="justify" vertical="top" wrapText="1"/>
    </xf>
    <xf numFmtId="0" fontId="8" fillId="2" borderId="1" xfId="0" applyFont="1" applyFill="1" applyBorder="1" applyAlignment="1" applyProtection="1">
      <alignment horizontal="justify" vertical="center" wrapText="1"/>
      <protection locked="0"/>
    </xf>
    <xf numFmtId="49" fontId="4" fillId="2" borderId="1" xfId="0" applyNumberFormat="1" applyFont="1" applyFill="1" applyBorder="1" applyAlignment="1" applyProtection="1">
      <alignment horizontal="justify" vertical="center" wrapText="1"/>
      <protection locked="0"/>
    </xf>
    <xf numFmtId="49" fontId="4" fillId="2" borderId="1" xfId="0" applyNumberFormat="1" applyFont="1" applyFill="1" applyBorder="1" applyAlignment="1">
      <alignment vertical="center" wrapText="1"/>
    </xf>
    <xf numFmtId="14" fontId="4" fillId="2" borderId="2" xfId="0" applyNumberFormat="1" applyFont="1" applyFill="1" applyBorder="1" applyAlignment="1">
      <alignment horizontal="right" vertical="center" wrapText="1"/>
    </xf>
    <xf numFmtId="1" fontId="4" fillId="2" borderId="2" xfId="0" applyNumberFormat="1" applyFont="1" applyFill="1" applyBorder="1" applyAlignment="1">
      <alignment horizontal="right" vertical="center" wrapText="1"/>
    </xf>
    <xf numFmtId="0" fontId="8" fillId="2" borderId="2" xfId="0" applyFont="1" applyFill="1" applyBorder="1" applyAlignment="1">
      <alignment horizontal="justify" vertical="top" wrapText="1"/>
    </xf>
    <xf numFmtId="17" fontId="4" fillId="2" borderId="2" xfId="0" applyNumberFormat="1" applyFont="1" applyFill="1" applyBorder="1" applyAlignment="1">
      <alignment horizontal="center" vertical="center" wrapText="1"/>
    </xf>
    <xf numFmtId="0" fontId="4" fillId="2" borderId="2" xfId="0" applyFont="1" applyFill="1" applyBorder="1" applyAlignment="1">
      <alignment horizontal="center" vertical="center" wrapText="1"/>
    </xf>
    <xf numFmtId="0" fontId="8" fillId="2" borderId="2" xfId="0" applyFont="1" applyFill="1" applyBorder="1" applyAlignment="1" applyProtection="1">
      <alignment horizontal="justify" vertical="center" wrapText="1"/>
      <protection locked="0"/>
    </xf>
    <xf numFmtId="0" fontId="4" fillId="2" borderId="1" xfId="0" applyFont="1" applyFill="1" applyBorder="1" applyAlignment="1">
      <alignment horizontal="left" vertical="center" wrapText="1"/>
    </xf>
    <xf numFmtId="0" fontId="8" fillId="2" borderId="1" xfId="0" applyFont="1" applyFill="1" applyBorder="1" applyAlignment="1">
      <alignment horizontal="justify" vertical="center" wrapText="1"/>
    </xf>
    <xf numFmtId="0" fontId="4" fillId="2" borderId="1" xfId="0" applyFont="1" applyFill="1" applyBorder="1" applyAlignment="1">
      <alignment horizontal="justify" vertical="center"/>
    </xf>
    <xf numFmtId="0" fontId="4" fillId="2" borderId="1" xfId="0" applyFont="1" applyFill="1" applyBorder="1" applyAlignment="1" applyProtection="1">
      <alignment horizontal="justify" vertical="center" wrapText="1"/>
      <protection locked="0"/>
    </xf>
    <xf numFmtId="0" fontId="8" fillId="2" borderId="1" xfId="0" applyFont="1" applyFill="1" applyBorder="1" applyAlignment="1">
      <alignment horizontal="left" vertical="center" wrapText="1"/>
    </xf>
    <xf numFmtId="14" fontId="4" fillId="2" borderId="1" xfId="0" applyNumberFormat="1" applyFont="1" applyFill="1" applyBorder="1" applyAlignment="1" applyProtection="1">
      <alignment horizontal="right" vertical="center" wrapText="1"/>
      <protection locked="0"/>
    </xf>
    <xf numFmtId="14" fontId="6" fillId="2" borderId="1" xfId="2" applyNumberFormat="1" applyFont="1" applyFill="1" applyBorder="1" applyAlignment="1" applyProtection="1">
      <alignment horizontal="justify" vertical="center" wrapText="1"/>
      <protection locked="0"/>
    </xf>
    <xf numFmtId="1" fontId="4" fillId="2" borderId="1" xfId="0" applyNumberFormat="1" applyFont="1" applyFill="1" applyBorder="1" applyAlignment="1" applyProtection="1">
      <alignment horizontal="right" vertical="center" wrapText="1"/>
      <protection locked="0"/>
    </xf>
    <xf numFmtId="17" fontId="4" fillId="2"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protection locked="0"/>
    </xf>
    <xf numFmtId="2" fontId="4" fillId="2" borderId="1" xfId="0" applyNumberFormat="1" applyFont="1" applyFill="1" applyBorder="1" applyAlignment="1" applyProtection="1">
      <alignment horizontal="justify" vertical="center" wrapText="1"/>
      <protection locked="0"/>
    </xf>
    <xf numFmtId="0" fontId="12" fillId="2" borderId="1" xfId="3" applyFont="1" applyFill="1" applyBorder="1" applyAlignment="1">
      <alignment horizontal="justify" vertical="center" wrapText="1"/>
    </xf>
    <xf numFmtId="14" fontId="12" fillId="2" borderId="1" xfId="3" applyNumberFormat="1" applyFont="1" applyFill="1" applyBorder="1" applyAlignment="1">
      <alignment horizontal="center" vertical="center" wrapText="1"/>
    </xf>
    <xf numFmtId="0" fontId="0" fillId="2" borderId="1" xfId="0" applyFill="1" applyBorder="1"/>
    <xf numFmtId="0" fontId="7" fillId="2" borderId="1" xfId="0" applyFont="1" applyFill="1" applyBorder="1"/>
    <xf numFmtId="0" fontId="0" fillId="2" borderId="1" xfId="0" applyFill="1" applyBorder="1" applyAlignment="1">
      <alignment wrapText="1"/>
    </xf>
    <xf numFmtId="14" fontId="4" fillId="2" borderId="1" xfId="0" applyNumberFormat="1" applyFont="1" applyFill="1" applyBorder="1" applyAlignment="1">
      <alignment horizontal="right"/>
    </xf>
    <xf numFmtId="1" fontId="4" fillId="2" borderId="1" xfId="0" applyNumberFormat="1" applyFont="1" applyFill="1" applyBorder="1" applyAlignment="1">
      <alignment horizontal="right"/>
    </xf>
    <xf numFmtId="0" fontId="4" fillId="2" borderId="1" xfId="0" applyFont="1" applyFill="1" applyBorder="1"/>
    <xf numFmtId="0" fontId="13" fillId="2" borderId="1" xfId="3" applyFont="1" applyFill="1" applyBorder="1" applyAlignment="1" applyProtection="1">
      <alignment horizontal="justify" vertical="center" wrapText="1"/>
      <protection locked="0"/>
    </xf>
    <xf numFmtId="0" fontId="14" fillId="2" borderId="1" xfId="3" applyFont="1" applyFill="1" applyBorder="1" applyAlignment="1">
      <alignment horizontal="justify" vertical="center" wrapText="1"/>
    </xf>
    <xf numFmtId="0" fontId="13" fillId="2" borderId="1" xfId="3" applyFont="1" applyFill="1" applyBorder="1" applyAlignment="1">
      <alignment horizontal="justify" vertical="center" wrapText="1"/>
    </xf>
    <xf numFmtId="0" fontId="15" fillId="2" borderId="1" xfId="4" applyFill="1" applyBorder="1" applyAlignment="1" applyProtection="1">
      <alignment horizontal="justify" vertical="center" wrapText="1"/>
    </xf>
    <xf numFmtId="0" fontId="5" fillId="2" borderId="1" xfId="2" applyFill="1" applyBorder="1" applyAlignment="1" applyProtection="1">
      <alignment horizontal="justify" vertical="center" wrapText="1"/>
    </xf>
    <xf numFmtId="0" fontId="4" fillId="2" borderId="1" xfId="0" applyFont="1" applyFill="1" applyBorder="1" applyAlignment="1">
      <alignment horizontal="left" vertical="top" wrapText="1"/>
    </xf>
    <xf numFmtId="14" fontId="4" fillId="2" borderId="1" xfId="0" applyNumberFormat="1" applyFont="1" applyFill="1" applyBorder="1" applyAlignment="1">
      <alignment vertical="center"/>
    </xf>
    <xf numFmtId="14" fontId="4" fillId="2" borderId="1" xfId="0" applyNumberFormat="1" applyFont="1" applyFill="1" applyBorder="1" applyAlignment="1">
      <alignment horizontal="right" vertical="center"/>
    </xf>
    <xf numFmtId="0" fontId="4" fillId="2" borderId="1" xfId="0" applyFont="1" applyFill="1" applyBorder="1" applyAlignment="1">
      <alignment horizontal="right" vertical="center"/>
    </xf>
    <xf numFmtId="0" fontId="4" fillId="2" borderId="1" xfId="0" applyFont="1" applyFill="1" applyBorder="1" applyAlignment="1">
      <alignment vertical="top" wrapText="1"/>
    </xf>
    <xf numFmtId="0" fontId="4" fillId="2" borderId="1" xfId="0" applyFont="1" applyFill="1" applyBorder="1" applyAlignment="1">
      <alignment horizontal="center" vertical="center"/>
    </xf>
    <xf numFmtId="14" fontId="5" fillId="2" borderId="1" xfId="2" applyNumberFormat="1" applyFill="1" applyBorder="1" applyAlignment="1" applyProtection="1">
      <alignment horizontal="justify" vertical="center" wrapText="1"/>
      <protection locked="0"/>
    </xf>
    <xf numFmtId="0" fontId="8" fillId="2" borderId="1" xfId="0" applyFont="1" applyFill="1" applyBorder="1" applyAlignment="1">
      <alignment horizontal="center" vertical="center" wrapText="1"/>
    </xf>
    <xf numFmtId="17" fontId="4" fillId="2" borderId="1" xfId="0" applyNumberFormat="1" applyFont="1" applyFill="1" applyBorder="1" applyAlignment="1">
      <alignment horizontal="left" vertical="center" wrapText="1"/>
    </xf>
    <xf numFmtId="0" fontId="5" fillId="2" borderId="1" xfId="2" applyFill="1" applyBorder="1" applyAlignment="1">
      <alignment horizontal="justify" vertical="center" wrapText="1"/>
    </xf>
    <xf numFmtId="0" fontId="6" fillId="2" borderId="1" xfId="2" applyFont="1" applyFill="1" applyBorder="1" applyAlignment="1">
      <alignment horizontal="justify" vertical="center" wrapText="1"/>
    </xf>
    <xf numFmtId="14" fontId="0" fillId="2" borderId="1" xfId="0" applyNumberFormat="1" applyFill="1" applyBorder="1"/>
    <xf numFmtId="2" fontId="13" fillId="2" borderId="1" xfId="3" applyNumberFormat="1" applyFont="1" applyFill="1" applyBorder="1" applyAlignment="1">
      <alignment horizontal="justify" vertical="center" wrapText="1"/>
    </xf>
    <xf numFmtId="0" fontId="13" fillId="2" borderId="1" xfId="3" applyFont="1" applyFill="1" applyBorder="1" applyAlignment="1">
      <alignment horizontal="center" vertical="center" wrapText="1"/>
    </xf>
    <xf numFmtId="14" fontId="4" fillId="2" borderId="1" xfId="0" applyNumberFormat="1" applyFont="1" applyFill="1" applyBorder="1" applyAlignment="1">
      <alignment horizontal="center" vertical="center" wrapText="1"/>
    </xf>
    <xf numFmtId="1" fontId="4" fillId="2"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textRotation="90" wrapText="1"/>
    </xf>
    <xf numFmtId="16" fontId="4" fillId="2" borderId="1" xfId="0" applyNumberFormat="1" applyFont="1" applyFill="1" applyBorder="1" applyAlignment="1">
      <alignment horizontal="center" vertical="center" wrapText="1"/>
    </xf>
    <xf numFmtId="0" fontId="14" fillId="2" borderId="1" xfId="3" applyFont="1" applyFill="1" applyBorder="1" applyAlignment="1">
      <alignment horizontal="center" vertical="center" wrapText="1"/>
    </xf>
    <xf numFmtId="0" fontId="16" fillId="2" borderId="1" xfId="3" applyFont="1" applyFill="1" applyBorder="1" applyAlignment="1">
      <alignment horizontal="justify" vertical="center" wrapText="1"/>
    </xf>
    <xf numFmtId="0" fontId="17" fillId="2" borderId="1" xfId="0" applyFont="1" applyFill="1" applyBorder="1" applyAlignment="1">
      <alignment wrapText="1"/>
    </xf>
    <xf numFmtId="14" fontId="17" fillId="2" borderId="1" xfId="0" applyNumberFormat="1" applyFont="1" applyFill="1" applyBorder="1"/>
    <xf numFmtId="0" fontId="17" fillId="2" borderId="1" xfId="0" applyFont="1" applyFill="1" applyBorder="1"/>
    <xf numFmtId="14" fontId="4" fillId="2" borderId="1" xfId="0" applyNumberFormat="1" applyFont="1" applyFill="1" applyBorder="1"/>
    <xf numFmtId="0" fontId="16" fillId="2" borderId="2" xfId="3" applyFont="1" applyFill="1" applyBorder="1" applyAlignment="1">
      <alignment horizontal="justify" vertical="center" wrapText="1"/>
    </xf>
    <xf numFmtId="14" fontId="18" fillId="2" borderId="1" xfId="2" applyNumberFormat="1" applyFont="1" applyFill="1" applyBorder="1" applyAlignment="1">
      <alignment horizontal="justify" vertical="center" wrapText="1"/>
    </xf>
    <xf numFmtId="0" fontId="13" fillId="2" borderId="1" xfId="0" applyFont="1" applyFill="1" applyBorder="1" applyAlignment="1">
      <alignment wrapText="1"/>
    </xf>
    <xf numFmtId="14" fontId="13" fillId="2" borderId="1" xfId="0" applyNumberFormat="1" applyFont="1" applyFill="1" applyBorder="1"/>
    <xf numFmtId="14" fontId="19" fillId="2" borderId="1" xfId="2" applyNumberFormat="1" applyFont="1" applyFill="1" applyBorder="1" applyAlignment="1">
      <alignment horizontal="justify" vertical="center" wrapText="1"/>
    </xf>
    <xf numFmtId="0" fontId="13" fillId="2" borderId="1" xfId="0" applyFont="1" applyFill="1" applyBorder="1"/>
    <xf numFmtId="0" fontId="5" fillId="2" borderId="1" xfId="2" applyFill="1" applyBorder="1" applyAlignment="1">
      <alignment wrapText="1"/>
    </xf>
    <xf numFmtId="14" fontId="0" fillId="2" borderId="1" xfId="0" applyNumberFormat="1" applyFill="1" applyBorder="1" applyAlignment="1">
      <alignment vertical="center"/>
    </xf>
    <xf numFmtId="14" fontId="5" fillId="2" borderId="0" xfId="2" applyNumberFormat="1" applyFill="1" applyBorder="1" applyAlignment="1">
      <alignment horizontal="justify" vertical="center" wrapText="1"/>
    </xf>
    <xf numFmtId="0" fontId="0" fillId="2" borderId="1" xfId="0" applyFill="1" applyBorder="1" applyAlignment="1">
      <alignment horizontal="center" vertical="center" wrapText="1"/>
    </xf>
    <xf numFmtId="0" fontId="4" fillId="2" borderId="1" xfId="0" applyFont="1" applyFill="1" applyBorder="1" applyAlignment="1">
      <alignment horizontal="justify" vertical="top" wrapText="1"/>
    </xf>
    <xf numFmtId="14" fontId="0" fillId="2" borderId="1" xfId="0" applyNumberFormat="1" applyFill="1" applyBorder="1" applyAlignment="1">
      <alignment horizontal="center" vertical="center"/>
    </xf>
    <xf numFmtId="2" fontId="4" fillId="2" borderId="1" xfId="0" applyNumberFormat="1" applyFont="1" applyFill="1" applyBorder="1" applyAlignment="1">
      <alignment horizontal="center" vertical="center" wrapText="1"/>
    </xf>
    <xf numFmtId="2" fontId="4" fillId="2" borderId="4" xfId="0" applyNumberFormat="1" applyFont="1" applyFill="1" applyBorder="1" applyAlignment="1">
      <alignment horizontal="justify" vertical="center" wrapText="1"/>
    </xf>
    <xf numFmtId="0" fontId="4" fillId="2" borderId="5" xfId="0" applyFont="1" applyFill="1" applyBorder="1" applyAlignment="1">
      <alignment horizontal="justify" vertical="center" wrapText="1"/>
    </xf>
    <xf numFmtId="0" fontId="4" fillId="2" borderId="6" xfId="0" applyFont="1" applyFill="1" applyBorder="1" applyAlignment="1">
      <alignment horizontal="center" vertical="center" wrapText="1"/>
    </xf>
    <xf numFmtId="0" fontId="16" fillId="2" borderId="5" xfId="3" applyFont="1" applyFill="1" applyBorder="1" applyAlignment="1">
      <alignment horizontal="justify" vertical="center" wrapText="1"/>
    </xf>
    <xf numFmtId="0" fontId="3" fillId="3" borderId="1" xfId="0" applyFont="1" applyFill="1" applyBorder="1" applyAlignment="1">
      <alignment horizontal="center" vertical="center" wrapText="1"/>
    </xf>
    <xf numFmtId="14" fontId="3" fillId="3" borderId="1" xfId="0" applyNumberFormat="1" applyFont="1" applyFill="1" applyBorder="1" applyAlignment="1">
      <alignment horizontal="center" vertical="center" wrapText="1"/>
    </xf>
    <xf numFmtId="14" fontId="3" fillId="3" borderId="1" xfId="0" applyNumberFormat="1" applyFont="1" applyFill="1" applyBorder="1" applyAlignment="1">
      <alignment horizontal="justify" vertical="center" wrapText="1"/>
    </xf>
    <xf numFmtId="1" fontId="3" fillId="3" borderId="1" xfId="0" applyNumberFormat="1" applyFont="1" applyFill="1" applyBorder="1" applyAlignment="1">
      <alignment horizontal="center" vertical="center" wrapText="1"/>
    </xf>
    <xf numFmtId="0" fontId="3" fillId="3" borderId="1" xfId="0" applyFont="1" applyFill="1" applyBorder="1" applyAlignment="1">
      <alignment horizontal="center" vertical="center" textRotation="90" wrapText="1"/>
    </xf>
    <xf numFmtId="2" fontId="3" fillId="3" borderId="1" xfId="0" applyNumberFormat="1" applyFont="1" applyFill="1" applyBorder="1" applyAlignment="1">
      <alignment horizontal="center" vertical="center" wrapText="1"/>
    </xf>
    <xf numFmtId="0" fontId="4" fillId="2" borderId="0" xfId="0" applyFont="1" applyFill="1" applyAlignment="1">
      <alignment horizontal="justify" vertical="center" wrapText="1"/>
    </xf>
    <xf numFmtId="14" fontId="4" fillId="2" borderId="0" xfId="0" applyNumberFormat="1" applyFont="1" applyFill="1"/>
    <xf numFmtId="14" fontId="0" fillId="2" borderId="0" xfId="0" applyNumberFormat="1" applyFill="1"/>
    <xf numFmtId="14" fontId="5" fillId="2" borderId="2" xfId="2" applyNumberFormat="1" applyFill="1" applyBorder="1" applyAlignment="1">
      <alignment horizontal="justify" vertical="center" wrapText="1"/>
    </xf>
    <xf numFmtId="17" fontId="4" fillId="2" borderId="2" xfId="0" applyNumberFormat="1" applyFont="1" applyFill="1" applyBorder="1" applyAlignment="1">
      <alignment horizontal="left" vertical="center" wrapText="1"/>
    </xf>
    <xf numFmtId="0" fontId="0" fillId="0" borderId="3" xfId="0" applyBorder="1" applyAlignment="1">
      <alignment vertical="center"/>
    </xf>
    <xf numFmtId="14" fontId="5" fillId="2" borderId="3" xfId="2" applyNumberFormat="1" applyFill="1" applyBorder="1" applyAlignment="1">
      <alignment horizontal="justify" vertical="center" wrapText="1"/>
    </xf>
    <xf numFmtId="0" fontId="3" fillId="3" borderId="8" xfId="0" applyFont="1" applyFill="1" applyBorder="1" applyAlignment="1">
      <alignment horizontal="center" vertical="center" wrapText="1"/>
    </xf>
    <xf numFmtId="0" fontId="4" fillId="2" borderId="8" xfId="0" applyFont="1" applyFill="1" applyBorder="1" applyAlignment="1">
      <alignment horizontal="justify" vertical="center" wrapText="1"/>
    </xf>
    <xf numFmtId="0" fontId="4" fillId="2" borderId="8" xfId="0" applyFont="1" applyFill="1" applyBorder="1" applyAlignment="1" applyProtection="1">
      <alignment horizontal="justify" vertical="center" wrapText="1"/>
      <protection locked="0"/>
    </xf>
    <xf numFmtId="0" fontId="0" fillId="2" borderId="8" xfId="0" applyFill="1" applyBorder="1"/>
    <xf numFmtId="2" fontId="4" fillId="2" borderId="8" xfId="0" applyNumberFormat="1" applyFont="1" applyFill="1" applyBorder="1" applyAlignment="1">
      <alignment horizontal="justify" vertical="center" wrapText="1"/>
    </xf>
    <xf numFmtId="0" fontId="4" fillId="2" borderId="8" xfId="0" applyFont="1" applyFill="1" applyBorder="1"/>
    <xf numFmtId="0" fontId="4" fillId="2" borderId="8" xfId="0" applyFont="1" applyFill="1" applyBorder="1" applyAlignment="1">
      <alignment vertical="center"/>
    </xf>
    <xf numFmtId="0" fontId="0" fillId="2" borderId="8" xfId="0" applyFill="1" applyBorder="1" applyAlignment="1">
      <alignment wrapText="1"/>
    </xf>
    <xf numFmtId="0" fontId="17" fillId="2" borderId="8" xfId="0" applyFont="1" applyFill="1" applyBorder="1"/>
    <xf numFmtId="0" fontId="13" fillId="2" borderId="8" xfId="0" applyFont="1" applyFill="1" applyBorder="1"/>
    <xf numFmtId="0" fontId="27" fillId="2" borderId="0" xfId="0" applyFont="1" applyFill="1"/>
    <xf numFmtId="0" fontId="27" fillId="0" borderId="0" xfId="0" applyFont="1"/>
    <xf numFmtId="0" fontId="27" fillId="0" borderId="18" xfId="0" applyFont="1" applyBorder="1"/>
    <xf numFmtId="0" fontId="27" fillId="0" borderId="3" xfId="0" applyFont="1" applyBorder="1"/>
    <xf numFmtId="0" fontId="27" fillId="2" borderId="1" xfId="0" applyFont="1" applyFill="1" applyBorder="1"/>
    <xf numFmtId="0" fontId="27" fillId="0" borderId="1" xfId="0" applyFont="1" applyBorder="1"/>
    <xf numFmtId="0" fontId="27" fillId="2" borderId="0" xfId="0" applyFont="1" applyFill="1" applyAlignment="1">
      <alignment horizontal="center"/>
    </xf>
    <xf numFmtId="0" fontId="27" fillId="0" borderId="0" xfId="0" applyFont="1" applyAlignment="1">
      <alignment horizontal="center"/>
    </xf>
    <xf numFmtId="0" fontId="17" fillId="0" borderId="0" xfId="0" applyFont="1" applyAlignment="1">
      <alignment horizontal="center"/>
    </xf>
    <xf numFmtId="164" fontId="29" fillId="5" borderId="25" xfId="0" applyNumberFormat="1" applyFont="1" applyFill="1" applyBorder="1" applyAlignment="1">
      <alignment horizontal="center" vertical="center" wrapText="1"/>
    </xf>
    <xf numFmtId="0" fontId="29" fillId="5" borderId="26" xfId="0" applyFont="1" applyFill="1" applyBorder="1" applyAlignment="1">
      <alignment horizontal="center" vertical="center" wrapText="1"/>
    </xf>
    <xf numFmtId="0" fontId="30" fillId="5" borderId="25" xfId="0" applyFont="1" applyFill="1" applyBorder="1" applyAlignment="1">
      <alignment horizontal="center" vertical="center" wrapText="1"/>
    </xf>
    <xf numFmtId="0" fontId="29" fillId="5" borderId="25" xfId="0" applyFont="1" applyFill="1" applyBorder="1" applyAlignment="1">
      <alignment horizontal="center" vertical="center" wrapText="1"/>
    </xf>
    <xf numFmtId="0" fontId="31" fillId="6" borderId="27" xfId="0" applyFont="1" applyFill="1" applyBorder="1" applyAlignment="1">
      <alignment horizontal="center" vertical="center" wrapText="1"/>
    </xf>
    <xf numFmtId="0" fontId="32" fillId="7" borderId="1" xfId="0" applyFont="1" applyFill="1" applyBorder="1" applyAlignment="1">
      <alignment horizontal="center" vertical="center" wrapText="1"/>
    </xf>
    <xf numFmtId="0" fontId="29" fillId="5" borderId="28" xfId="0" applyFont="1" applyFill="1" applyBorder="1" applyAlignment="1">
      <alignment horizontal="center" vertical="center" wrapText="1"/>
    </xf>
    <xf numFmtId="164" fontId="29" fillId="5" borderId="27" xfId="0" applyNumberFormat="1" applyFont="1" applyFill="1" applyBorder="1" applyAlignment="1">
      <alignment horizontal="center" vertical="center" wrapText="1"/>
    </xf>
    <xf numFmtId="0" fontId="29" fillId="5" borderId="1" xfId="0" applyFont="1" applyFill="1" applyBorder="1" applyAlignment="1">
      <alignment horizontal="center" vertical="center" wrapText="1"/>
    </xf>
    <xf numFmtId="0" fontId="29" fillId="5" borderId="29" xfId="0" applyFont="1" applyFill="1" applyBorder="1" applyAlignment="1">
      <alignment horizontal="center" vertical="center" wrapText="1"/>
    </xf>
    <xf numFmtId="0" fontId="30" fillId="5" borderId="29" xfId="0" applyFont="1" applyFill="1" applyBorder="1" applyAlignment="1">
      <alignment horizontal="center" vertical="center" wrapText="1"/>
    </xf>
    <xf numFmtId="0" fontId="35" fillId="5" borderId="25" xfId="0" applyFont="1" applyFill="1" applyBorder="1" applyAlignment="1">
      <alignment horizontal="center" vertical="center" wrapText="1"/>
    </xf>
    <xf numFmtId="0" fontId="29" fillId="8" borderId="25" xfId="0" applyFont="1" applyFill="1" applyBorder="1" applyAlignment="1">
      <alignment horizontal="center" vertical="center" wrapText="1"/>
    </xf>
    <xf numFmtId="0" fontId="30" fillId="8" borderId="25" xfId="0" applyFont="1" applyFill="1" applyBorder="1" applyAlignment="1">
      <alignment horizontal="center" vertical="center" wrapText="1"/>
    </xf>
    <xf numFmtId="0" fontId="29" fillId="8" borderId="26" xfId="0" applyFont="1" applyFill="1" applyBorder="1" applyAlignment="1">
      <alignment horizontal="center" vertical="center" wrapText="1"/>
    </xf>
    <xf numFmtId="0" fontId="30" fillId="5" borderId="26" xfId="0" applyFont="1" applyFill="1" applyBorder="1" applyAlignment="1">
      <alignment horizontal="center" vertical="center" wrapText="1"/>
    </xf>
    <xf numFmtId="164" fontId="29" fillId="5" borderId="26" xfId="0" applyNumberFormat="1" applyFont="1" applyFill="1" applyBorder="1" applyAlignment="1">
      <alignment horizontal="center" vertical="center" wrapText="1"/>
    </xf>
    <xf numFmtId="0" fontId="29" fillId="5" borderId="30" xfId="0" applyFont="1" applyFill="1" applyBorder="1" applyAlignment="1">
      <alignment horizontal="center" vertical="center" wrapText="1"/>
    </xf>
    <xf numFmtId="0" fontId="30" fillId="8" borderId="26" xfId="0" applyFont="1" applyFill="1" applyBorder="1" applyAlignment="1">
      <alignment horizontal="center" vertical="center" wrapText="1"/>
    </xf>
    <xf numFmtId="1" fontId="29" fillId="5" borderId="26" xfId="0" applyNumberFormat="1" applyFont="1" applyFill="1" applyBorder="1" applyAlignment="1">
      <alignment horizontal="center" vertical="center" wrapText="1"/>
    </xf>
    <xf numFmtId="0" fontId="29" fillId="0" borderId="26" xfId="0" applyFont="1" applyBorder="1" applyAlignment="1">
      <alignment horizontal="center" vertical="center" wrapText="1"/>
    </xf>
    <xf numFmtId="0" fontId="30" fillId="5" borderId="30" xfId="0" applyFont="1" applyFill="1" applyBorder="1" applyAlignment="1">
      <alignment horizontal="center" vertical="center" wrapText="1"/>
    </xf>
    <xf numFmtId="0" fontId="29" fillId="5" borderId="31" xfId="0" applyFont="1" applyFill="1" applyBorder="1" applyAlignment="1">
      <alignment horizontal="center" vertical="center" wrapText="1"/>
    </xf>
    <xf numFmtId="0" fontId="29" fillId="0" borderId="25" xfId="0" applyFont="1" applyBorder="1" applyAlignment="1">
      <alignment horizontal="center" vertical="center" wrapText="1"/>
    </xf>
    <xf numFmtId="1" fontId="29" fillId="0" borderId="26" xfId="0" applyNumberFormat="1" applyFont="1" applyBorder="1" applyAlignment="1">
      <alignment horizontal="center" vertical="center" wrapText="1"/>
    </xf>
    <xf numFmtId="1" fontId="30" fillId="5" borderId="25" xfId="0" applyNumberFormat="1" applyFont="1" applyFill="1" applyBorder="1" applyAlignment="1">
      <alignment horizontal="center" vertical="center" wrapText="1"/>
    </xf>
    <xf numFmtId="14" fontId="29" fillId="5" borderId="26" xfId="0" applyNumberFormat="1" applyFont="1" applyFill="1" applyBorder="1" applyAlignment="1">
      <alignment horizontal="center" vertical="center" wrapText="1"/>
    </xf>
    <xf numFmtId="0" fontId="27" fillId="9" borderId="32" xfId="0" applyFont="1" applyFill="1" applyBorder="1" applyAlignment="1">
      <alignment horizontal="center" vertical="center"/>
    </xf>
    <xf numFmtId="0" fontId="29" fillId="9" borderId="1" xfId="0" applyFont="1" applyFill="1" applyBorder="1" applyAlignment="1">
      <alignment horizontal="center" vertical="center" wrapText="1"/>
    </xf>
    <xf numFmtId="164" fontId="29" fillId="5" borderId="29" xfId="0" applyNumberFormat="1" applyFont="1" applyFill="1" applyBorder="1" applyAlignment="1">
      <alignment horizontal="center" vertical="center" wrapText="1"/>
    </xf>
    <xf numFmtId="0" fontId="29" fillId="5" borderId="3" xfId="0" applyFont="1" applyFill="1" applyBorder="1" applyAlignment="1">
      <alignment horizontal="center" vertical="center" wrapText="1"/>
    </xf>
    <xf numFmtId="0" fontId="28" fillId="11" borderId="23" xfId="0" applyFont="1" applyFill="1" applyBorder="1" applyAlignment="1">
      <alignment horizontal="center" vertical="center" wrapText="1"/>
    </xf>
    <xf numFmtId="10" fontId="28" fillId="11" borderId="24" xfId="0" applyNumberFormat="1" applyFont="1" applyFill="1" applyBorder="1" applyAlignment="1">
      <alignment horizontal="center" vertical="center" wrapText="1"/>
    </xf>
    <xf numFmtId="10" fontId="28" fillId="11" borderId="23" xfId="0" applyNumberFormat="1" applyFont="1" applyFill="1" applyBorder="1" applyAlignment="1">
      <alignment horizontal="center" vertical="center" wrapText="1"/>
    </xf>
    <xf numFmtId="0" fontId="28" fillId="12" borderId="23" xfId="0" applyFont="1" applyFill="1" applyBorder="1" applyAlignment="1">
      <alignment horizontal="center" vertical="center" wrapText="1"/>
    </xf>
    <xf numFmtId="0" fontId="28" fillId="13" borderId="23" xfId="0" applyFont="1" applyFill="1" applyBorder="1" applyAlignment="1">
      <alignment horizontal="center" vertical="center" wrapText="1"/>
    </xf>
    <xf numFmtId="164" fontId="29" fillId="10" borderId="25" xfId="0" applyNumberFormat="1" applyFont="1" applyFill="1" applyBorder="1" applyAlignment="1">
      <alignment horizontal="center" vertical="center" wrapText="1"/>
    </xf>
    <xf numFmtId="164" fontId="29" fillId="5" borderId="1" xfId="0" applyNumberFormat="1" applyFont="1" applyFill="1" applyBorder="1" applyAlignment="1">
      <alignment horizontal="center" vertical="center" wrapText="1"/>
    </xf>
    <xf numFmtId="164" fontId="29" fillId="5" borderId="3" xfId="0" applyNumberFormat="1" applyFont="1" applyFill="1" applyBorder="1" applyAlignment="1">
      <alignment horizontal="center" vertical="center" wrapText="1"/>
    </xf>
    <xf numFmtId="0" fontId="27" fillId="0" borderId="26" xfId="0" applyFont="1" applyBorder="1" applyAlignment="1">
      <alignment horizontal="center" vertical="center" wrapText="1"/>
    </xf>
    <xf numFmtId="0" fontId="29" fillId="10" borderId="26" xfId="0" applyFont="1" applyFill="1" applyBorder="1" applyAlignment="1">
      <alignment horizontal="center" vertical="center" wrapText="1"/>
    </xf>
    <xf numFmtId="0" fontId="33" fillId="0" borderId="26" xfId="0" applyFont="1" applyBorder="1" applyAlignment="1">
      <alignment horizontal="center" vertical="center" wrapText="1"/>
    </xf>
    <xf numFmtId="0" fontId="27" fillId="0" borderId="25" xfId="0" applyFont="1" applyBorder="1" applyAlignment="1">
      <alignment horizontal="center" vertical="center" wrapText="1"/>
    </xf>
    <xf numFmtId="0" fontId="29" fillId="10" borderId="25" xfId="0" applyFont="1" applyFill="1" applyBorder="1" applyAlignment="1">
      <alignment horizontal="center" vertical="center" wrapText="1"/>
    </xf>
    <xf numFmtId="164" fontId="29" fillId="10" borderId="26" xfId="0" applyNumberFormat="1" applyFont="1" applyFill="1" applyBorder="1" applyAlignment="1">
      <alignment horizontal="center" vertical="center" wrapText="1"/>
    </xf>
    <xf numFmtId="0" fontId="34" fillId="4" borderId="25" xfId="0" applyFont="1" applyFill="1" applyBorder="1" applyAlignment="1">
      <alignment horizontal="center" vertical="center" wrapText="1"/>
    </xf>
    <xf numFmtId="0" fontId="30" fillId="5" borderId="1" xfId="0" applyFont="1" applyFill="1" applyBorder="1" applyAlignment="1">
      <alignment horizontal="center" vertical="center" wrapText="1"/>
    </xf>
    <xf numFmtId="0" fontId="30" fillId="5" borderId="3" xfId="0" applyFont="1" applyFill="1" applyBorder="1" applyAlignment="1">
      <alignment horizontal="center" vertical="center" wrapText="1"/>
    </xf>
    <xf numFmtId="0" fontId="17" fillId="2" borderId="25" xfId="0" applyFont="1" applyFill="1" applyBorder="1" applyAlignment="1">
      <alignment horizontal="center" vertical="center" wrapText="1"/>
    </xf>
    <xf numFmtId="0" fontId="29" fillId="5" borderId="0" xfId="0" applyFont="1" applyFill="1" applyAlignment="1">
      <alignment horizontal="center" vertical="center" wrapText="1"/>
    </xf>
    <xf numFmtId="0" fontId="17" fillId="2" borderId="25" xfId="0" applyFont="1" applyFill="1" applyBorder="1" applyAlignment="1">
      <alignment horizontal="justify" vertical="center" wrapText="1"/>
    </xf>
    <xf numFmtId="164" fontId="29" fillId="5" borderId="0" xfId="0" applyNumberFormat="1" applyFont="1" applyFill="1" applyAlignment="1">
      <alignment horizontal="center" vertical="center" wrapText="1"/>
    </xf>
    <xf numFmtId="164" fontId="29" fillId="5" borderId="30" xfId="0" applyNumberFormat="1" applyFont="1" applyFill="1" applyBorder="1" applyAlignment="1">
      <alignment horizontal="center" vertical="center" wrapText="1"/>
    </xf>
    <xf numFmtId="0" fontId="27" fillId="9" borderId="27" xfId="0" applyFont="1" applyFill="1" applyBorder="1" applyAlignment="1">
      <alignment horizontal="center" vertical="center"/>
    </xf>
    <xf numFmtId="0" fontId="31" fillId="6" borderId="1" xfId="0" applyFont="1" applyFill="1" applyBorder="1" applyAlignment="1">
      <alignment horizontal="center" vertical="center" wrapText="1"/>
    </xf>
    <xf numFmtId="0" fontId="31" fillId="6" borderId="33" xfId="0" applyFont="1" applyFill="1" applyBorder="1" applyAlignment="1">
      <alignment horizontal="center" vertical="center" wrapText="1"/>
    </xf>
    <xf numFmtId="0" fontId="31" fillId="6" borderId="11" xfId="0" applyFont="1" applyFill="1" applyBorder="1" applyAlignment="1">
      <alignment horizontal="center" vertical="center" wrapText="1"/>
    </xf>
    <xf numFmtId="0" fontId="32" fillId="7" borderId="3" xfId="0" applyFont="1" applyFill="1" applyBorder="1" applyAlignment="1">
      <alignment horizontal="center" vertical="center" wrapText="1"/>
    </xf>
    <xf numFmtId="0" fontId="3" fillId="3" borderId="0" xfId="0" applyFont="1" applyFill="1" applyAlignment="1">
      <alignment horizontal="center" vertical="center" wrapText="1"/>
    </xf>
    <xf numFmtId="0" fontId="5" fillId="2" borderId="3" xfId="2" applyFill="1" applyBorder="1" applyAlignment="1">
      <alignment wrapText="1"/>
    </xf>
    <xf numFmtId="14" fontId="5" fillId="2" borderId="5" xfId="2" applyNumberFormat="1" applyFill="1" applyBorder="1" applyAlignment="1">
      <alignment horizontal="justify" vertical="center" wrapText="1"/>
    </xf>
    <xf numFmtId="0" fontId="4" fillId="2" borderId="11" xfId="0" applyFont="1" applyFill="1" applyBorder="1" applyAlignment="1">
      <alignment horizontal="justify" vertical="center" wrapText="1"/>
    </xf>
    <xf numFmtId="0" fontId="28" fillId="14" borderId="38" xfId="5" applyFont="1" applyFill="1" applyBorder="1" applyAlignment="1">
      <alignment horizontal="center" vertical="center" wrapText="1"/>
    </xf>
    <xf numFmtId="0" fontId="28" fillId="14" borderId="39" xfId="5" applyFont="1" applyFill="1" applyBorder="1" applyAlignment="1">
      <alignment horizontal="center" vertical="center" wrapText="1"/>
    </xf>
    <xf numFmtId="0" fontId="28" fillId="14" borderId="40" xfId="5" applyFont="1" applyFill="1" applyBorder="1" applyAlignment="1">
      <alignment horizontal="center" vertical="center" wrapText="1"/>
    </xf>
    <xf numFmtId="0" fontId="1" fillId="2" borderId="0" xfId="6" applyFill="1"/>
    <xf numFmtId="0" fontId="36" fillId="15" borderId="46" xfId="0" applyFont="1" applyFill="1" applyBorder="1" applyAlignment="1">
      <alignment horizontal="center" vertical="center"/>
    </xf>
    <xf numFmtId="0" fontId="36" fillId="15" borderId="47" xfId="0" applyFont="1" applyFill="1" applyBorder="1" applyAlignment="1">
      <alignment horizontal="center" vertical="center"/>
    </xf>
    <xf numFmtId="0" fontId="36" fillId="15" borderId="47" xfId="0" applyFont="1" applyFill="1" applyBorder="1" applyAlignment="1">
      <alignment vertical="center"/>
    </xf>
    <xf numFmtId="0" fontId="7" fillId="0" borderId="51" xfId="0" applyFont="1" applyBorder="1" applyAlignment="1">
      <alignment horizontal="center" vertical="center"/>
    </xf>
    <xf numFmtId="0" fontId="7" fillId="0" borderId="52" xfId="0" applyFont="1" applyBorder="1" applyAlignment="1">
      <alignment horizontal="center" vertical="center"/>
    </xf>
    <xf numFmtId="165" fontId="7" fillId="0" borderId="52" xfId="0" applyNumberFormat="1" applyFont="1" applyBorder="1" applyAlignment="1">
      <alignment horizontal="center" vertical="center"/>
    </xf>
    <xf numFmtId="165" fontId="17" fillId="0" borderId="0" xfId="0" applyNumberFormat="1" applyFont="1" applyAlignment="1">
      <alignment horizontal="center" vertical="center"/>
    </xf>
    <xf numFmtId="9" fontId="7" fillId="0" borderId="52" xfId="1" applyFont="1" applyBorder="1" applyAlignment="1">
      <alignment horizontal="center" vertical="center"/>
    </xf>
    <xf numFmtId="166" fontId="7" fillId="0" borderId="52" xfId="0" applyNumberFormat="1" applyFont="1" applyBorder="1" applyAlignment="1">
      <alignment horizontal="center" vertical="center"/>
    </xf>
    <xf numFmtId="167" fontId="38" fillId="0" borderId="54" xfId="0" applyNumberFormat="1" applyFont="1" applyBorder="1" applyAlignment="1">
      <alignment horizontal="center" vertical="center" wrapText="1"/>
    </xf>
    <xf numFmtId="167" fontId="38" fillId="0" borderId="55" xfId="0" applyNumberFormat="1" applyFont="1" applyBorder="1" applyAlignment="1">
      <alignment horizontal="center" vertical="center" wrapText="1"/>
    </xf>
    <xf numFmtId="0" fontId="17" fillId="0" borderId="9" xfId="0" applyFont="1" applyBorder="1"/>
    <xf numFmtId="0" fontId="17" fillId="0" borderId="0" xfId="0" applyFont="1"/>
    <xf numFmtId="0" fontId="17" fillId="0" borderId="1" xfId="0" applyFont="1" applyBorder="1" applyAlignment="1">
      <alignment horizontal="right"/>
    </xf>
    <xf numFmtId="9" fontId="39" fillId="15" borderId="14" xfId="0" applyNumberFormat="1" applyFont="1" applyFill="1" applyBorder="1" applyAlignment="1">
      <alignment horizontal="center"/>
    </xf>
    <xf numFmtId="0" fontId="40" fillId="15" borderId="14" xfId="0" applyFont="1" applyFill="1" applyBorder="1" applyAlignment="1">
      <alignment horizontal="center"/>
    </xf>
    <xf numFmtId="0" fontId="40" fillId="15" borderId="15" xfId="0" applyFont="1" applyFill="1" applyBorder="1" applyAlignment="1">
      <alignment horizontal="center"/>
    </xf>
    <xf numFmtId="0" fontId="17" fillId="0" borderId="10" xfId="0" applyFont="1" applyBorder="1"/>
    <xf numFmtId="0" fontId="0" fillId="2" borderId="16" xfId="0" applyFill="1" applyBorder="1"/>
    <xf numFmtId="0" fontId="0" fillId="2" borderId="57" xfId="0" applyFill="1" applyBorder="1"/>
    <xf numFmtId="0" fontId="0" fillId="2" borderId="17" xfId="0" applyFill="1" applyBorder="1"/>
    <xf numFmtId="0" fontId="0" fillId="15" borderId="0" xfId="0" applyFill="1" applyAlignment="1">
      <alignment horizontal="center"/>
    </xf>
    <xf numFmtId="14" fontId="4" fillId="0" borderId="11" xfId="0" applyNumberFormat="1" applyFont="1" applyBorder="1" applyAlignment="1">
      <alignment horizontal="right" vertical="center" wrapText="1"/>
    </xf>
    <xf numFmtId="14" fontId="4" fillId="0" borderId="7" xfId="0" applyNumberFormat="1" applyFont="1" applyBorder="1" applyAlignment="1">
      <alignment horizontal="right" vertical="center" wrapText="1"/>
    </xf>
    <xf numFmtId="14" fontId="4" fillId="0" borderId="18" xfId="0" applyNumberFormat="1" applyFont="1" applyBorder="1" applyAlignment="1">
      <alignment horizontal="right" vertical="center" wrapText="1"/>
    </xf>
    <xf numFmtId="14" fontId="26" fillId="3" borderId="1" xfId="0" applyNumberFormat="1" applyFont="1" applyFill="1" applyBorder="1" applyAlignment="1">
      <alignment horizontal="center" vertical="center" wrapText="1"/>
    </xf>
    <xf numFmtId="9" fontId="2" fillId="3" borderId="1" xfId="1" applyFont="1" applyFill="1" applyBorder="1" applyAlignment="1">
      <alignment horizontal="center"/>
    </xf>
    <xf numFmtId="0" fontId="39" fillId="15" borderId="56" xfId="0" applyFont="1" applyFill="1" applyBorder="1" applyAlignment="1">
      <alignment horizontal="center"/>
    </xf>
    <xf numFmtId="0" fontId="39" fillId="15" borderId="14" xfId="0" applyFont="1" applyFill="1" applyBorder="1" applyAlignment="1">
      <alignment horizontal="center"/>
    </xf>
    <xf numFmtId="0" fontId="28" fillId="14" borderId="9" xfId="0" applyFont="1" applyFill="1" applyBorder="1" applyAlignment="1">
      <alignment horizontal="center"/>
    </xf>
    <xf numFmtId="0" fontId="28" fillId="14" borderId="0" xfId="0" applyFont="1" applyFill="1" applyAlignment="1">
      <alignment horizontal="center"/>
    </xf>
    <xf numFmtId="0" fontId="28" fillId="14" borderId="10" xfId="0" applyFont="1" applyFill="1" applyBorder="1" applyAlignment="1">
      <alignment horizontal="center"/>
    </xf>
    <xf numFmtId="167" fontId="7" fillId="0" borderId="53" xfId="0" applyNumberFormat="1" applyFont="1" applyBorder="1" applyAlignment="1">
      <alignment horizontal="center" vertical="center" wrapText="1"/>
    </xf>
    <xf numFmtId="167" fontId="7" fillId="0" borderId="54" xfId="0" applyNumberFormat="1" applyFont="1" applyBorder="1" applyAlignment="1">
      <alignment horizontal="center" vertical="center" wrapText="1"/>
    </xf>
    <xf numFmtId="0" fontId="28" fillId="14" borderId="44" xfId="6" applyFont="1" applyFill="1" applyBorder="1" applyAlignment="1">
      <alignment horizontal="center"/>
    </xf>
    <xf numFmtId="0" fontId="28" fillId="14" borderId="34" xfId="6" applyFont="1" applyFill="1" applyBorder="1" applyAlignment="1">
      <alignment horizontal="center"/>
    </xf>
    <xf numFmtId="0" fontId="28" fillId="14" borderId="45" xfId="6" applyFont="1" applyFill="1" applyBorder="1" applyAlignment="1">
      <alignment horizontal="center"/>
    </xf>
    <xf numFmtId="0" fontId="36" fillId="15" borderId="44" xfId="6" applyFont="1" applyFill="1" applyBorder="1" applyAlignment="1">
      <alignment horizontal="center"/>
    </xf>
    <xf numFmtId="0" fontId="36" fillId="15" borderId="34" xfId="6" applyFont="1" applyFill="1" applyBorder="1" applyAlignment="1">
      <alignment horizontal="center"/>
    </xf>
    <xf numFmtId="0" fontId="17" fillId="0" borderId="8" xfId="6" applyFont="1" applyBorder="1" applyAlignment="1">
      <alignment horizontal="center" wrapText="1"/>
    </xf>
    <xf numFmtId="0" fontId="17" fillId="0" borderId="34" xfId="6" applyFont="1" applyBorder="1" applyAlignment="1">
      <alignment horizontal="center" wrapText="1"/>
    </xf>
    <xf numFmtId="0" fontId="17" fillId="0" borderId="45" xfId="6" applyFont="1" applyBorder="1" applyAlignment="1">
      <alignment horizontal="center" wrapText="1"/>
    </xf>
    <xf numFmtId="0" fontId="17" fillId="0" borderId="8" xfId="6" applyFont="1" applyBorder="1" applyAlignment="1">
      <alignment horizontal="center"/>
    </xf>
    <xf numFmtId="0" fontId="17" fillId="0" borderId="34" xfId="6" applyFont="1" applyBorder="1" applyAlignment="1">
      <alignment horizontal="center"/>
    </xf>
    <xf numFmtId="0" fontId="17" fillId="0" borderId="45" xfId="6" applyFont="1" applyBorder="1" applyAlignment="1">
      <alignment horizontal="center"/>
    </xf>
    <xf numFmtId="0" fontId="37" fillId="0" borderId="8" xfId="6" applyFont="1" applyBorder="1" applyAlignment="1">
      <alignment horizontal="center"/>
    </xf>
    <xf numFmtId="0" fontId="37" fillId="0" borderId="34" xfId="6" applyFont="1" applyBorder="1" applyAlignment="1">
      <alignment horizontal="center"/>
    </xf>
    <xf numFmtId="0" fontId="37" fillId="0" borderId="45" xfId="6" applyFont="1" applyBorder="1" applyAlignment="1">
      <alignment horizontal="center"/>
    </xf>
    <xf numFmtId="0" fontId="28" fillId="16" borderId="13" xfId="0" applyFont="1" applyFill="1" applyBorder="1" applyAlignment="1">
      <alignment horizontal="center" vertical="center"/>
    </xf>
    <xf numFmtId="0" fontId="28" fillId="16" borderId="14" xfId="0" applyFont="1" applyFill="1" applyBorder="1" applyAlignment="1">
      <alignment horizontal="center" vertical="center"/>
    </xf>
    <xf numFmtId="0" fontId="28" fillId="16" borderId="15" xfId="0" applyFont="1" applyFill="1" applyBorder="1" applyAlignment="1">
      <alignment horizontal="center" vertical="center"/>
    </xf>
    <xf numFmtId="0" fontId="36" fillId="15" borderId="48" xfId="0" applyFont="1" applyFill="1" applyBorder="1" applyAlignment="1">
      <alignment horizontal="center" vertical="center"/>
    </xf>
    <xf numFmtId="0" fontId="36" fillId="15" borderId="49" xfId="0" applyFont="1" applyFill="1" applyBorder="1" applyAlignment="1">
      <alignment horizontal="center" vertical="center"/>
    </xf>
    <xf numFmtId="0" fontId="36" fillId="15" borderId="50" xfId="0" applyFont="1" applyFill="1" applyBorder="1" applyAlignment="1">
      <alignment horizontal="center" vertical="center"/>
    </xf>
    <xf numFmtId="0" fontId="28" fillId="14" borderId="35" xfId="0" applyFont="1" applyFill="1" applyBorder="1" applyAlignment="1">
      <alignment horizontal="center"/>
    </xf>
    <xf numFmtId="0" fontId="28" fillId="14" borderId="36" xfId="0" applyFont="1" applyFill="1" applyBorder="1" applyAlignment="1">
      <alignment horizontal="center"/>
    </xf>
    <xf numFmtId="0" fontId="28" fillId="14" borderId="37" xfId="0" applyFont="1" applyFill="1" applyBorder="1" applyAlignment="1">
      <alignment horizontal="center"/>
    </xf>
    <xf numFmtId="0" fontId="17" fillId="15" borderId="41" xfId="5" applyFont="1" applyFill="1" applyBorder="1" applyAlignment="1">
      <alignment horizontal="center" vertical="center" wrapText="1"/>
    </xf>
    <xf numFmtId="0" fontId="17" fillId="15" borderId="42" xfId="5" applyFont="1" applyFill="1" applyBorder="1" applyAlignment="1">
      <alignment horizontal="center" vertical="center" wrapText="1"/>
    </xf>
    <xf numFmtId="0" fontId="17" fillId="15" borderId="43" xfId="5" applyFont="1" applyFill="1" applyBorder="1" applyAlignment="1">
      <alignment horizontal="center" vertical="center" wrapText="1"/>
    </xf>
    <xf numFmtId="9" fontId="17" fillId="15" borderId="41" xfId="5" applyNumberFormat="1" applyFont="1" applyFill="1" applyBorder="1" applyAlignment="1">
      <alignment horizontal="center" vertical="center" wrapText="1"/>
    </xf>
    <xf numFmtId="0" fontId="41" fillId="2" borderId="1" xfId="5" applyFont="1" applyFill="1" applyBorder="1" applyAlignment="1">
      <alignment horizontal="center"/>
    </xf>
    <xf numFmtId="0" fontId="25" fillId="0" borderId="8" xfId="7" applyBorder="1" applyAlignment="1">
      <alignment horizontal="center" vertical="center"/>
    </xf>
    <xf numFmtId="0" fontId="25" fillId="0" borderId="34" xfId="7" applyBorder="1" applyAlignment="1">
      <alignment horizontal="center" vertical="center"/>
    </xf>
    <xf numFmtId="0" fontId="25" fillId="0" borderId="6" xfId="7" applyBorder="1" applyAlignment="1">
      <alignment horizontal="center" vertical="center"/>
    </xf>
    <xf numFmtId="0" fontId="41" fillId="9" borderId="1" xfId="5" applyFont="1" applyFill="1" applyBorder="1" applyAlignment="1">
      <alignment horizontal="center" vertical="center" wrapText="1"/>
    </xf>
    <xf numFmtId="0" fontId="25" fillId="0" borderId="1" xfId="7" applyBorder="1" applyAlignment="1">
      <alignment horizontal="center" vertical="center"/>
    </xf>
    <xf numFmtId="0" fontId="42" fillId="0" borderId="1" xfId="5" applyFont="1" applyBorder="1" applyAlignment="1">
      <alignment vertical="center" wrapText="1"/>
    </xf>
    <xf numFmtId="0" fontId="25" fillId="0" borderId="8" xfId="7" applyBorder="1" applyAlignment="1">
      <alignment vertical="center"/>
    </xf>
    <xf numFmtId="0" fontId="25" fillId="0" borderId="1" xfId="7" applyBorder="1" applyAlignment="1">
      <alignment vertical="center"/>
    </xf>
    <xf numFmtId="0" fontId="41" fillId="2" borderId="11" xfId="5" applyFont="1" applyFill="1" applyBorder="1" applyAlignment="1">
      <alignment horizontal="center"/>
    </xf>
    <xf numFmtId="0" fontId="41" fillId="2" borderId="18" xfId="5" applyFont="1" applyFill="1" applyBorder="1" applyAlignment="1">
      <alignment horizontal="center"/>
    </xf>
    <xf numFmtId="0" fontId="41" fillId="2" borderId="21" xfId="5" applyFont="1" applyFill="1" applyBorder="1" applyAlignment="1">
      <alignment horizontal="center"/>
    </xf>
    <xf numFmtId="0" fontId="41" fillId="2" borderId="19" xfId="5" applyFont="1" applyFill="1" applyBorder="1" applyAlignment="1">
      <alignment horizontal="center"/>
    </xf>
    <xf numFmtId="0" fontId="41" fillId="2" borderId="22" xfId="5" applyFont="1" applyFill="1" applyBorder="1" applyAlignment="1">
      <alignment horizontal="center"/>
    </xf>
    <xf numFmtId="0" fontId="41" fillId="2" borderId="20" xfId="5" applyFont="1" applyFill="1" applyBorder="1" applyAlignment="1">
      <alignment horizontal="center"/>
    </xf>
    <xf numFmtId="0" fontId="42" fillId="0" borderId="11" xfId="5" applyFont="1" applyBorder="1" applyAlignment="1">
      <alignment horizontal="center" vertical="center" wrapText="1"/>
    </xf>
    <xf numFmtId="0" fontId="42" fillId="0" borderId="18" xfId="5" applyFont="1" applyBorder="1" applyAlignment="1">
      <alignment horizontal="center" vertical="center" wrapText="1"/>
    </xf>
    <xf numFmtId="0" fontId="42" fillId="0" borderId="22" xfId="5" applyFont="1" applyBorder="1" applyAlignment="1">
      <alignment horizontal="center" vertical="center" wrapText="1"/>
    </xf>
    <xf numFmtId="0" fontId="42" fillId="0" borderId="20" xfId="5" applyFont="1" applyBorder="1" applyAlignment="1">
      <alignment horizontal="center" vertical="center" wrapText="1"/>
    </xf>
    <xf numFmtId="0" fontId="42" fillId="0" borderId="21" xfId="5" applyFont="1" applyBorder="1" applyAlignment="1">
      <alignment horizontal="center" vertical="center" wrapText="1"/>
    </xf>
    <xf numFmtId="0" fontId="42" fillId="0" borderId="19" xfId="5" applyFont="1" applyBorder="1" applyAlignment="1">
      <alignment horizontal="center" vertical="center" wrapText="1"/>
    </xf>
    <xf numFmtId="0" fontId="41" fillId="9" borderId="8" xfId="5" applyFont="1" applyFill="1" applyBorder="1" applyAlignment="1">
      <alignment horizontal="center" vertical="center" wrapText="1"/>
    </xf>
    <xf numFmtId="0" fontId="41" fillId="9" borderId="34" xfId="5" applyFont="1" applyFill="1" applyBorder="1" applyAlignment="1">
      <alignment horizontal="center" vertical="center" wrapText="1"/>
    </xf>
    <xf numFmtId="0" fontId="41" fillId="9" borderId="6" xfId="5" applyFont="1" applyFill="1" applyBorder="1" applyAlignment="1">
      <alignment horizontal="center" vertical="center" wrapText="1"/>
    </xf>
    <xf numFmtId="0" fontId="43" fillId="0" borderId="11" xfId="5" applyFont="1" applyBorder="1" applyAlignment="1">
      <alignment horizontal="center" vertical="center" wrapText="1"/>
    </xf>
    <xf numFmtId="0" fontId="43" fillId="0" borderId="7" xfId="5" applyFont="1" applyBorder="1" applyAlignment="1">
      <alignment horizontal="center" vertical="center" wrapText="1"/>
    </xf>
    <xf numFmtId="0" fontId="43" fillId="0" borderId="18" xfId="5" applyFont="1" applyBorder="1" applyAlignment="1">
      <alignment horizontal="center" vertical="center" wrapText="1"/>
    </xf>
    <xf numFmtId="0" fontId="43" fillId="0" borderId="22" xfId="5" applyFont="1" applyBorder="1" applyAlignment="1">
      <alignment horizontal="center" vertical="center" wrapText="1"/>
    </xf>
    <xf numFmtId="0" fontId="43" fillId="0" borderId="12" xfId="5" applyFont="1" applyBorder="1" applyAlignment="1">
      <alignment horizontal="center" vertical="center" wrapText="1"/>
    </xf>
    <xf numFmtId="0" fontId="43" fillId="0" borderId="20" xfId="5" applyFont="1" applyBorder="1" applyAlignment="1">
      <alignment horizontal="center" vertical="center" wrapText="1"/>
    </xf>
    <xf numFmtId="0" fontId="41" fillId="2" borderId="0" xfId="5" applyFont="1" applyFill="1" applyBorder="1" applyAlignment="1">
      <alignment horizontal="center"/>
    </xf>
    <xf numFmtId="0" fontId="41" fillId="9" borderId="0" xfId="5" applyFont="1" applyFill="1" applyBorder="1" applyAlignment="1">
      <alignment horizontal="center" vertical="center" wrapText="1"/>
    </xf>
    <xf numFmtId="0" fontId="25" fillId="0" borderId="0" xfId="7" applyBorder="1" applyAlignment="1">
      <alignment horizontal="center" vertical="center"/>
    </xf>
    <xf numFmtId="0" fontId="42" fillId="0" borderId="0" xfId="5" applyFont="1" applyBorder="1" applyAlignment="1">
      <alignment horizontal="center" vertical="center" wrapText="1"/>
    </xf>
    <xf numFmtId="0" fontId="0" fillId="2" borderId="0" xfId="0" applyFill="1" applyBorder="1"/>
    <xf numFmtId="0" fontId="42" fillId="0" borderId="0" xfId="5" applyFont="1" applyBorder="1" applyAlignment="1">
      <alignment vertical="center" wrapText="1"/>
    </xf>
    <xf numFmtId="0" fontId="42" fillId="0" borderId="0" xfId="5" applyFont="1" applyBorder="1" applyAlignment="1">
      <alignment horizontal="center" vertical="center" wrapText="1"/>
    </xf>
    <xf numFmtId="0" fontId="41" fillId="9" borderId="0" xfId="5" applyFont="1" applyFill="1" applyBorder="1" applyAlignment="1">
      <alignment vertical="center" wrapText="1"/>
    </xf>
    <xf numFmtId="0" fontId="25" fillId="0" borderId="0" xfId="7" applyBorder="1" applyAlignment="1">
      <alignment vertical="center"/>
    </xf>
    <xf numFmtId="0" fontId="43" fillId="0" borderId="21" xfId="5" applyFont="1" applyBorder="1" applyAlignment="1">
      <alignment horizontal="center" vertical="center" wrapText="1"/>
    </xf>
    <xf numFmtId="0" fontId="43" fillId="0" borderId="19" xfId="5" applyFont="1" applyBorder="1" applyAlignment="1">
      <alignment horizontal="center" vertical="center" wrapText="1"/>
    </xf>
    <xf numFmtId="0" fontId="44" fillId="0" borderId="1" xfId="5" applyFont="1" applyBorder="1" applyAlignment="1">
      <alignment horizontal="center" vertical="center" wrapText="1"/>
    </xf>
    <xf numFmtId="0" fontId="17" fillId="15" borderId="58" xfId="5" applyFont="1" applyFill="1" applyBorder="1" applyAlignment="1">
      <alignment horizontal="center" vertical="center" wrapText="1"/>
    </xf>
    <xf numFmtId="0" fontId="17" fillId="15" borderId="59" xfId="5" applyFont="1" applyFill="1" applyBorder="1" applyAlignment="1">
      <alignment horizontal="center" vertical="center" wrapText="1"/>
    </xf>
    <xf numFmtId="0" fontId="17" fillId="15" borderId="60" xfId="5" applyFont="1" applyFill="1" applyBorder="1" applyAlignment="1">
      <alignment horizontal="center" vertical="center" wrapText="1"/>
    </xf>
  </cellXfs>
  <cellStyles count="8">
    <cellStyle name="Hipervínculo" xfId="2" builtinId="8"/>
    <cellStyle name="Hipervínculo 3" xfId="4" xr:uid="{00000000-0005-0000-0000-000001000000}"/>
    <cellStyle name="Normal" xfId="0" builtinId="0"/>
    <cellStyle name="Normal 2" xfId="6" xr:uid="{00000000-0005-0000-0000-000003000000}"/>
    <cellStyle name="Normal 2 2" xfId="7" xr:uid="{674F750E-7E9E-DE44-8B49-835706C9068C}"/>
    <cellStyle name="Normal 4" xfId="5" xr:uid="{00000000-0005-0000-0000-000004000000}"/>
    <cellStyle name="Normal 5 2" xfId="3" xr:uid="{00000000-0005-0000-0000-000005000000}"/>
    <cellStyle name="Porcentaje" xfId="1" builtinId="5"/>
  </cellStyles>
  <dxfs count="6">
    <dxf>
      <font>
        <b/>
        <i val="0"/>
        <color theme="0"/>
      </font>
      <fill>
        <patternFill>
          <bgColor rgb="FF00B0F0"/>
        </patternFill>
      </fill>
    </dxf>
    <dxf>
      <font>
        <b/>
        <i val="0"/>
        <color theme="0"/>
      </font>
      <fill>
        <patternFill>
          <bgColor rgb="FFFF0000"/>
        </patternFill>
      </fill>
    </dxf>
    <dxf>
      <font>
        <b/>
        <i val="0"/>
        <color theme="0"/>
      </font>
      <fill>
        <patternFill>
          <bgColor rgb="FF00B0F0"/>
        </patternFill>
      </fill>
    </dxf>
    <dxf>
      <font>
        <b/>
        <i val="0"/>
        <color theme="0"/>
      </font>
      <fill>
        <patternFill>
          <bgColor rgb="FFFF0000"/>
        </patternFill>
      </fill>
    </dxf>
    <dxf>
      <fill>
        <patternFill patternType="solid">
          <fgColor rgb="FFFFFFFF"/>
          <bgColor rgb="FFFFFFFF"/>
        </patternFill>
      </fill>
    </dxf>
    <dxf>
      <fill>
        <patternFill patternType="solid">
          <fgColor rgb="FFFFFFFF"/>
          <bgColor rgb="FFFFFFFF"/>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 </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2"/>
          <c:order val="0"/>
          <c:tx>
            <c:strRef>
              <c:f>'REPORTE ESTANDAR INDICADOR'!$E$16</c:f>
              <c:strCache>
                <c:ptCount val="1"/>
                <c:pt idx="0">
                  <c:v>RES</c:v>
                </c:pt>
              </c:strCache>
            </c:strRef>
          </c:tx>
          <c:spPr>
            <a:solidFill>
              <a:schemeClr val="accent6"/>
            </a:solidFill>
            <a:ln>
              <a:noFill/>
            </a:ln>
            <a:effectLst/>
          </c:spPr>
          <c:invertIfNegative val="0"/>
          <c:val>
            <c:numRef>
              <c:f>'REPORTE ESTANDAR INDICADOR'!$E$17:$E$28</c:f>
              <c:numCache>
                <c:formatCode>0%</c:formatCode>
                <c:ptCount val="12"/>
                <c:pt idx="0">
                  <c:v>0.91836734693877553</c:v>
                </c:pt>
                <c:pt idx="1">
                  <c:v>0.91836734693877553</c:v>
                </c:pt>
                <c:pt idx="2">
                  <c:v>0.91836734693877553</c:v>
                </c:pt>
                <c:pt idx="3">
                  <c:v>0.91836734693877553</c:v>
                </c:pt>
                <c:pt idx="4">
                  <c:v>0.91836734693877553</c:v>
                </c:pt>
                <c:pt idx="5">
                  <c:v>0.91836734693877553</c:v>
                </c:pt>
                <c:pt idx="6">
                  <c:v>0.91836734693877553</c:v>
                </c:pt>
                <c:pt idx="7">
                  <c:v>0.91836734693877553</c:v>
                </c:pt>
                <c:pt idx="8">
                  <c:v>0.91836734693877553</c:v>
                </c:pt>
                <c:pt idx="9">
                  <c:v>0.91836734693877553</c:v>
                </c:pt>
                <c:pt idx="10">
                  <c:v>0.91836734693877553</c:v>
                </c:pt>
                <c:pt idx="11">
                  <c:v>0.91836734693877553</c:v>
                </c:pt>
              </c:numCache>
            </c:numRef>
          </c:val>
          <c:extLst>
            <c:ext xmlns:c16="http://schemas.microsoft.com/office/drawing/2014/chart" uri="{C3380CC4-5D6E-409C-BE32-E72D297353CC}">
              <c16:uniqueId val="{00000000-C759-4151-A814-6186C8E640DF}"/>
            </c:ext>
          </c:extLst>
        </c:ser>
        <c:dLbls>
          <c:showLegendKey val="0"/>
          <c:showVal val="0"/>
          <c:showCatName val="0"/>
          <c:showSerName val="0"/>
          <c:showPercent val="0"/>
          <c:showBubbleSize val="0"/>
        </c:dLbls>
        <c:gapWidth val="150"/>
        <c:axId val="56768000"/>
        <c:axId val="56195840"/>
        <c:extLst/>
      </c:barChart>
      <c:lineChart>
        <c:grouping val="standard"/>
        <c:varyColors val="0"/>
        <c:ser>
          <c:idx val="0"/>
          <c:order val="1"/>
          <c:tx>
            <c:strRef>
              <c:f>'REPORTE ESTANDAR INDICADOR'!$F$16</c:f>
              <c:strCache>
                <c:ptCount val="1"/>
                <c:pt idx="0">
                  <c:v>META </c:v>
                </c:pt>
              </c:strCache>
            </c:strRef>
          </c:tx>
          <c:spPr>
            <a:ln w="28575" cap="rnd">
              <a:solidFill>
                <a:schemeClr val="accent2"/>
              </a:solidFill>
              <a:round/>
            </a:ln>
            <a:effectLst/>
          </c:spPr>
          <c:marker>
            <c:symbol val="none"/>
          </c:marker>
          <c:val>
            <c:numRef>
              <c:f>'REPORTE ESTANDAR INDICADOR'!$F$17:$F$28</c:f>
              <c:numCache>
                <c:formatCode>0.0%</c:formatCode>
                <c:ptCount val="12"/>
                <c:pt idx="0">
                  <c:v>1</c:v>
                </c:pt>
                <c:pt idx="1">
                  <c:v>1</c:v>
                </c:pt>
                <c:pt idx="2">
                  <c:v>1</c:v>
                </c:pt>
                <c:pt idx="3">
                  <c:v>1</c:v>
                </c:pt>
                <c:pt idx="4">
                  <c:v>1</c:v>
                </c:pt>
                <c:pt idx="5">
                  <c:v>1</c:v>
                </c:pt>
                <c:pt idx="6">
                  <c:v>1</c:v>
                </c:pt>
                <c:pt idx="7">
                  <c:v>1</c:v>
                </c:pt>
                <c:pt idx="8">
                  <c:v>1</c:v>
                </c:pt>
                <c:pt idx="9">
                  <c:v>1</c:v>
                </c:pt>
                <c:pt idx="10">
                  <c:v>1</c:v>
                </c:pt>
                <c:pt idx="11">
                  <c:v>1</c:v>
                </c:pt>
              </c:numCache>
            </c:numRef>
          </c:val>
          <c:smooth val="0"/>
          <c:extLst>
            <c:ext xmlns:c16="http://schemas.microsoft.com/office/drawing/2014/chart" uri="{C3380CC4-5D6E-409C-BE32-E72D297353CC}">
              <c16:uniqueId val="{00000001-C759-4151-A814-6186C8E640DF}"/>
            </c:ext>
          </c:extLst>
        </c:ser>
        <c:dLbls>
          <c:showLegendKey val="0"/>
          <c:showVal val="0"/>
          <c:showCatName val="0"/>
          <c:showSerName val="0"/>
          <c:showPercent val="0"/>
          <c:showBubbleSize val="0"/>
        </c:dLbls>
        <c:marker val="1"/>
        <c:smooth val="0"/>
        <c:axId val="56768000"/>
        <c:axId val="56195840"/>
      </c:lineChart>
      <c:catAx>
        <c:axId val="567680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56195840"/>
        <c:crosses val="autoZero"/>
        <c:auto val="1"/>
        <c:lblAlgn val="ctr"/>
        <c:lblOffset val="100"/>
        <c:noMultiLvlLbl val="0"/>
      </c:catAx>
      <c:valAx>
        <c:axId val="5619584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5676800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2.emf"/><Relationship Id="rId2" Type="http://schemas.openxmlformats.org/officeDocument/2006/relationships/image" Target="../media/image1.jpeg"/><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0</xdr:col>
      <xdr:colOff>306917</xdr:colOff>
      <xdr:row>0</xdr:row>
      <xdr:rowOff>0</xdr:rowOff>
    </xdr:from>
    <xdr:to>
      <xdr:col>1</xdr:col>
      <xdr:colOff>675490</xdr:colOff>
      <xdr:row>2</xdr:row>
      <xdr:rowOff>359855</xdr:rowOff>
    </xdr:to>
    <xdr:pic>
      <xdr:nvPicPr>
        <xdr:cNvPr id="4" name="Imagen 3">
          <a:extLst>
            <a:ext uri="{FF2B5EF4-FFF2-40B4-BE49-F238E27FC236}">
              <a16:creationId xmlns:a16="http://schemas.microsoft.com/office/drawing/2014/main" id="{ADB1B853-8095-774A-954F-4747C5A38C3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6917" y="0"/>
          <a:ext cx="2019573" cy="978980"/>
        </a:xfrm>
        <a:prstGeom prst="rect">
          <a:avLst/>
        </a:prstGeom>
        <a:noFill/>
        <a:ln>
          <a:noFill/>
        </a:ln>
      </xdr:spPr>
    </xdr:pic>
    <xdr:clientData/>
  </xdr:twoCellAnchor>
  <xdr:twoCellAnchor editAs="oneCell">
    <xdr:from>
      <xdr:col>14</xdr:col>
      <xdr:colOff>107244</xdr:colOff>
      <xdr:row>0</xdr:row>
      <xdr:rowOff>79375</xdr:rowOff>
    </xdr:from>
    <xdr:to>
      <xdr:col>15</xdr:col>
      <xdr:colOff>1033992</xdr:colOff>
      <xdr:row>2</xdr:row>
      <xdr:rowOff>295863</xdr:rowOff>
    </xdr:to>
    <xdr:pic>
      <xdr:nvPicPr>
        <xdr:cNvPr id="6" name="Imagen 5">
          <a:extLst>
            <a:ext uri="{FF2B5EF4-FFF2-40B4-BE49-F238E27FC236}">
              <a16:creationId xmlns:a16="http://schemas.microsoft.com/office/drawing/2014/main" id="{8F6BF52A-5574-7643-B6C4-C7A8C20BD9E7}"/>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038" t="4762" r="47623" b="11255"/>
        <a:stretch/>
      </xdr:blipFill>
      <xdr:spPr bwMode="auto">
        <a:xfrm>
          <a:off x="15648869" y="79375"/>
          <a:ext cx="1879248" cy="8356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204787</xdr:colOff>
      <xdr:row>31</xdr:row>
      <xdr:rowOff>71436</xdr:rowOff>
    </xdr:from>
    <xdr:to>
      <xdr:col>11</xdr:col>
      <xdr:colOff>933450</xdr:colOff>
      <xdr:row>49</xdr:row>
      <xdr:rowOff>133349</xdr:rowOff>
    </xdr:to>
    <xdr:graphicFrame macro="">
      <xdr:nvGraphicFramePr>
        <xdr:cNvPr id="2" name="Gráfico 1">
          <a:extLst>
            <a:ext uri="{FF2B5EF4-FFF2-40B4-BE49-F238E27FC236}">
              <a16:creationId xmlns:a16="http://schemas.microsoft.com/office/drawing/2014/main" id="{00000000-0008-0000-0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154517</xdr:colOff>
      <xdr:row>0</xdr:row>
      <xdr:rowOff>12701</xdr:rowOff>
    </xdr:from>
    <xdr:to>
      <xdr:col>1</xdr:col>
      <xdr:colOff>520700</xdr:colOff>
      <xdr:row>2</xdr:row>
      <xdr:rowOff>355601</xdr:rowOff>
    </xdr:to>
    <xdr:pic>
      <xdr:nvPicPr>
        <xdr:cNvPr id="4" name="Imagen 3">
          <a:extLst>
            <a:ext uri="{FF2B5EF4-FFF2-40B4-BE49-F238E27FC236}">
              <a16:creationId xmlns:a16="http://schemas.microsoft.com/office/drawing/2014/main" id="{3F3FD906-3787-BE45-9106-ED36D34B779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54517" y="12701"/>
          <a:ext cx="1877483" cy="965200"/>
        </a:xfrm>
        <a:prstGeom prst="rect">
          <a:avLst/>
        </a:prstGeom>
        <a:noFill/>
        <a:ln>
          <a:noFill/>
        </a:ln>
      </xdr:spPr>
    </xdr:pic>
    <xdr:clientData/>
  </xdr:twoCellAnchor>
  <xdr:twoCellAnchor editAs="oneCell">
    <xdr:from>
      <xdr:col>10</xdr:col>
      <xdr:colOff>50799</xdr:colOff>
      <xdr:row>0</xdr:row>
      <xdr:rowOff>38100</xdr:rowOff>
    </xdr:from>
    <xdr:to>
      <xdr:col>11</xdr:col>
      <xdr:colOff>939800</xdr:colOff>
      <xdr:row>2</xdr:row>
      <xdr:rowOff>406399</xdr:rowOff>
    </xdr:to>
    <xdr:pic>
      <xdr:nvPicPr>
        <xdr:cNvPr id="5" name="Imagen 4">
          <a:extLst>
            <a:ext uri="{FF2B5EF4-FFF2-40B4-BE49-F238E27FC236}">
              <a16:creationId xmlns:a16="http://schemas.microsoft.com/office/drawing/2014/main" id="{3BF10303-5A71-9E40-9C50-60311359877B}"/>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2038" t="4762" r="47623" b="11255"/>
        <a:stretch/>
      </xdr:blipFill>
      <xdr:spPr bwMode="auto">
        <a:xfrm>
          <a:off x="9334499" y="38100"/>
          <a:ext cx="1638301" cy="9905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www.alcaldiabogota.gov.co/sisjur/normas/Norma1.jsp?i=34496" TargetMode="External"/><Relationship Id="rId299" Type="http://schemas.openxmlformats.org/officeDocument/2006/relationships/hyperlink" Target="http://www.icbf.gov.co/cargues/avance/docs/ley_0789_2002.htm" TargetMode="External"/><Relationship Id="rId21" Type="http://schemas.openxmlformats.org/officeDocument/2006/relationships/hyperlink" Target="http://www.icbf.gov.co/cargues/avance/docs/resolucion_mtra_0511_2014.htm" TargetMode="External"/><Relationship Id="rId63" Type="http://schemas.openxmlformats.org/officeDocument/2006/relationships/hyperlink" Target="http://wsp.presidencia.gov.co/Normativa/Leyes/Documents/2013/LEY%201702%20DEL%2027%20DE%20DICIEMBRE%20DE%202013.pdf" TargetMode="External"/><Relationship Id="rId159" Type="http://schemas.openxmlformats.org/officeDocument/2006/relationships/hyperlink" Target="http://www.cijuf.org.co/normatividad/resoluci%C3%B3n/2016/resoluci%C3%B3n-829.html" TargetMode="External"/><Relationship Id="rId324" Type="http://schemas.openxmlformats.org/officeDocument/2006/relationships/hyperlink" Target="http://www.alcaldiabogota.gov.co/sisjur/normas/Norma1.jsp?i=2629" TargetMode="External"/><Relationship Id="rId366" Type="http://schemas.openxmlformats.org/officeDocument/2006/relationships/hyperlink" Target="http://www.icbf.gov.co/cargues/avance/docs/codigo_sustantivo_trabajo.htm" TargetMode="External"/><Relationship Id="rId170" Type="http://schemas.openxmlformats.org/officeDocument/2006/relationships/hyperlink" Target="https://colaboracion.dnp.gov.co/CDT/Normograma/Decreto%201563%20de%202016.pdf" TargetMode="External"/><Relationship Id="rId226" Type="http://schemas.openxmlformats.org/officeDocument/2006/relationships/hyperlink" Target="http://www.icbf.gov.co/cargues/avance/docs/resolucion_mintrabajo_rt240079.htm" TargetMode="External"/><Relationship Id="rId433" Type="http://schemas.openxmlformats.org/officeDocument/2006/relationships/hyperlink" Target="http://sidn.ramajudicial.gov.co/SIDN/NORMATIVA/TEXTOS_COMPLETOS/8_RESOLUCIONES/RESOLUCIONES%202016/Resoluci%C3%B3n%2040122%20de%202016%20(Reglamento%20T%C3%A9cnico%20de%20Iluminaci%C3%B3n%20y%20Alumbrado%20P%C3%BAblico).pdf" TargetMode="External"/><Relationship Id="rId268" Type="http://schemas.openxmlformats.org/officeDocument/2006/relationships/hyperlink" Target="http://www.alcaldiabogota.gov.co/sisjur/normas/Norma1.jsp?i=19637" TargetMode="External"/><Relationship Id="rId475" Type="http://schemas.openxmlformats.org/officeDocument/2006/relationships/hyperlink" Target="http://www.regiones.gov.co/Inicio/assets/files/51.pdf" TargetMode="External"/><Relationship Id="rId32" Type="http://schemas.openxmlformats.org/officeDocument/2006/relationships/hyperlink" Target="http://www.icbf.gov.co/cargues/avance/docs/decreto_1072_2015.htm" TargetMode="External"/><Relationship Id="rId74" Type="http://schemas.openxmlformats.org/officeDocument/2006/relationships/hyperlink" Target="http://www.icbf.gov.co/cargues/avance/docs/ley_1566_2012.htm" TargetMode="External"/><Relationship Id="rId128" Type="http://schemas.openxmlformats.org/officeDocument/2006/relationships/hyperlink" Target="http://www.alcaldiabogota.gov.co/sisjur/normas/Norma1.jsp?i=31584" TargetMode="External"/><Relationship Id="rId335" Type="http://schemas.openxmlformats.org/officeDocument/2006/relationships/hyperlink" Target="http://www.icbf.gov.co/cargues/avance/docs/resolucion_minsalud_r4225_92.htm" TargetMode="External"/><Relationship Id="rId377" Type="http://schemas.openxmlformats.org/officeDocument/2006/relationships/hyperlink" Target="http://www.andi.com.co/Uploads/RES%201407%20DE%202018.pdf" TargetMode="External"/><Relationship Id="rId5" Type="http://schemas.openxmlformats.org/officeDocument/2006/relationships/hyperlink" Target="http://www.icbf.gov.co/cargues/avance/docs/resolucion_dnb_0256_2014.htm" TargetMode="External"/><Relationship Id="rId181" Type="http://schemas.openxmlformats.org/officeDocument/2006/relationships/hyperlink" Target="http://es.presidencia.gov.co/normativa/normativa/DECRETO%201759%20DEL%2008%20DE%20NOVIEMBRE%20DE%202016.pdf" TargetMode="External"/><Relationship Id="rId237" Type="http://schemas.openxmlformats.org/officeDocument/2006/relationships/hyperlink" Target="http://www.icbf.gov.co/cargues/avance/docs/resolucion_mintrabajo_rt240079.htm" TargetMode="External"/><Relationship Id="rId402" Type="http://schemas.openxmlformats.org/officeDocument/2006/relationships/hyperlink" Target="http://legal.legis.com.co/document/Index?obra=legcol&amp;document=legcol_0c665bbe3e99425e84b7dcf9e1d451c9" TargetMode="External"/><Relationship Id="rId279" Type="http://schemas.openxmlformats.org/officeDocument/2006/relationships/hyperlink" Target="http://www.laseguridad.ws/consejo/consejo/html/biblioteca-legis/circular_unificada.pdf" TargetMode="External"/><Relationship Id="rId444" Type="http://schemas.openxmlformats.org/officeDocument/2006/relationships/hyperlink" Target="../../../../AppData/Local/Microsoft/Windows/INetCache/Content.Outlook/AppData/Local/Microsoft/Windows/INetCache/Downloads/RESOLUCION%20380%20-%2010%20DE%20MARZO%20DE%202020%20-%20MINSALUD.pdf" TargetMode="External"/><Relationship Id="rId486" Type="http://schemas.openxmlformats.org/officeDocument/2006/relationships/hyperlink" Target="http://www.secretariasenado.gov.co/senado/basedoc/ley_1955_2019.html" TargetMode="External"/><Relationship Id="rId43" Type="http://schemas.openxmlformats.org/officeDocument/2006/relationships/hyperlink" Target="http://www.icbf.gov.co/cargues/avance/docs/decreto_1072_2015.htm" TargetMode="External"/><Relationship Id="rId139" Type="http://schemas.openxmlformats.org/officeDocument/2006/relationships/hyperlink" Target="https://www.mintransporte.gov.co/descargar.php?idFile=121" TargetMode="External"/><Relationship Id="rId290" Type="http://schemas.openxmlformats.org/officeDocument/2006/relationships/hyperlink" Target="http://www.icbf.gov.co/cargues/avance/docs/decreto_1703_2002.htm" TargetMode="External"/><Relationship Id="rId304" Type="http://schemas.openxmlformats.org/officeDocument/2006/relationships/hyperlink" Target="http://www.icbf.gov.co/cargues/avance/docs/decreto_0873_2001.htm" TargetMode="External"/><Relationship Id="rId346" Type="http://schemas.openxmlformats.org/officeDocument/2006/relationships/hyperlink" Target="http://www.alcaldiabogota.gov.co/sisjur/normas/Norma1.jsp?i=6305" TargetMode="External"/><Relationship Id="rId388" Type="http://schemas.openxmlformats.org/officeDocument/2006/relationships/hyperlink" Target="https://dapre.presidencia.gov.co/normativa/normativa/DECRETO%20957%20DEL%2005%20DE%20JUNIO%20DE%202019.pdf" TargetMode="External"/><Relationship Id="rId85" Type="http://schemas.openxmlformats.org/officeDocument/2006/relationships/hyperlink" Target="http://www.alcaldiabogota.gov.co/sisjur/normas/Norma1.jsp?i=41573" TargetMode="External"/><Relationship Id="rId150" Type="http://schemas.openxmlformats.org/officeDocument/2006/relationships/hyperlink" Target="http://www.alcaldiabogota.gov.co/sisjur/normas/Norma1.jsp?i=32034" TargetMode="External"/><Relationship Id="rId192" Type="http://schemas.openxmlformats.org/officeDocument/2006/relationships/hyperlink" Target="http://www.icbf.gov.co/cargues/avance/docs/codigo_sustantivo_trabajo.htm" TargetMode="External"/><Relationship Id="rId206" Type="http://schemas.openxmlformats.org/officeDocument/2006/relationships/hyperlink" Target="http://www.alcaldiabogota.gov.co/sisjur/normas/Norma1.jsp?i=1177" TargetMode="External"/><Relationship Id="rId413" Type="http://schemas.openxmlformats.org/officeDocument/2006/relationships/hyperlink" Target="http://www.secretariasenado.gov.co/senado/basedoc/ley_1801_2016.html" TargetMode="External"/><Relationship Id="rId248" Type="http://schemas.openxmlformats.org/officeDocument/2006/relationships/hyperlink" Target="http://www.icbf.gov.co/cargues/avance/docs/decreto_1575_2007.htm" TargetMode="External"/><Relationship Id="rId455" Type="http://schemas.openxmlformats.org/officeDocument/2006/relationships/hyperlink" Target="https://yopalcasanare.micolombiadigital.gov.co/tema/normatividad" TargetMode="External"/><Relationship Id="rId12" Type="http://schemas.openxmlformats.org/officeDocument/2006/relationships/hyperlink" Target="http://www.icbf.gov.co/cargues/avance/docs/resolucion_minminas_90823_2014.htm" TargetMode="External"/><Relationship Id="rId108" Type="http://schemas.openxmlformats.org/officeDocument/2006/relationships/hyperlink" Target="http://www.alcaldiabogota.gov.co/sisjur/normas/Norma1.jsp?i=39357" TargetMode="External"/><Relationship Id="rId315" Type="http://schemas.openxmlformats.org/officeDocument/2006/relationships/hyperlink" Target="http://www.alcaldiabogota.gov.co/sisjur/normas/Norma1.jsp?i=3454" TargetMode="External"/><Relationship Id="rId357" Type="http://schemas.openxmlformats.org/officeDocument/2006/relationships/hyperlink" Target="http://www.icbf.gov.co/cargues/avance/docs/resolucion_mintrabajo_rt371594.htm" TargetMode="External"/><Relationship Id="rId54" Type="http://schemas.openxmlformats.org/officeDocument/2006/relationships/hyperlink" Target="http://www.alcaldiabogota.gov.co/sisjur/normas/Norma1.jsp?i=56035" TargetMode="External"/><Relationship Id="rId96" Type="http://schemas.openxmlformats.org/officeDocument/2006/relationships/hyperlink" Target="http://wsp.presidencia.gov.co/Normativa/Leyes/Documents/ley149629122011.pdf" TargetMode="External"/><Relationship Id="rId161" Type="http://schemas.openxmlformats.org/officeDocument/2006/relationships/hyperlink" Target="https://www.funcionpublica.gov.co/sisjur/normas/Norma1.jsp?i=63508" TargetMode="External"/><Relationship Id="rId217" Type="http://schemas.openxmlformats.org/officeDocument/2006/relationships/hyperlink" Target="http://www.alcaldiabogota.gov.co/sisjur/normas/Norma1.jsp?i=1177" TargetMode="External"/><Relationship Id="rId399" Type="http://schemas.openxmlformats.org/officeDocument/2006/relationships/hyperlink" Target="http://www.minambiente.gov.co/images/normativa/app/resoluciones/3a-RESOLUCION-472-DE-2017.pdf" TargetMode="External"/><Relationship Id="rId259" Type="http://schemas.openxmlformats.org/officeDocument/2006/relationships/hyperlink" Target="http://www.alcaldiabogota.gov.co/sisjur/normas/Norma1.jsp?i=18922" TargetMode="External"/><Relationship Id="rId424" Type="http://schemas.openxmlformats.org/officeDocument/2006/relationships/hyperlink" Target="http://legal.legis.com.co/document/index?obra=legcol&amp;bookmark=bf11cd9bee0dc1b416eaabe1338573dc7dbnf9" TargetMode="External"/><Relationship Id="rId466" Type="http://schemas.openxmlformats.org/officeDocument/2006/relationships/hyperlink" Target="https://yopalcasanare.micolombiadigital.gov.co/tema/normatividad" TargetMode="External"/><Relationship Id="rId23" Type="http://schemas.openxmlformats.org/officeDocument/2006/relationships/hyperlink" Target="http://www.cfnbcolombia.com/pdf/DN/Resolucion/Resolucion%200256%20del%2021%20de%20Octubre%20%20de%202014%20Brigadas%20Contraincendio.pdf" TargetMode="External"/><Relationship Id="rId119" Type="http://schemas.openxmlformats.org/officeDocument/2006/relationships/hyperlink" Target="http://www.icbf.gov.co/cargues/avance/docs/ley_1355_2009.htm" TargetMode="External"/><Relationship Id="rId270" Type="http://schemas.openxmlformats.org/officeDocument/2006/relationships/hyperlink" Target="http://www.alcaldiabogota.gov.co/sisjur/normas/Norma1.jsp?i=16944" TargetMode="External"/><Relationship Id="rId326" Type="http://schemas.openxmlformats.org/officeDocument/2006/relationships/hyperlink" Target="http://www.alcaldiabogota.gov.co/sisjur/normas/Norma1.jsp?i=2629" TargetMode="External"/><Relationship Id="rId65" Type="http://schemas.openxmlformats.org/officeDocument/2006/relationships/hyperlink" Target="http://www.alcaldiabogota.gov.co/sisjur/normas/Norma1.jsp?i=51704" TargetMode="External"/><Relationship Id="rId130" Type="http://schemas.openxmlformats.org/officeDocument/2006/relationships/hyperlink" Target="http://www.alcaldiabogota.gov.co/sisjur/normas/Norma1.jsp?i=31604" TargetMode="External"/><Relationship Id="rId368" Type="http://schemas.openxmlformats.org/officeDocument/2006/relationships/hyperlink" Target="http://es.presidencia.gov.co/normativa/normativa/LEY%201846%20DEL%2018%20DE%20JULIO%20DE%202017.pdf" TargetMode="External"/><Relationship Id="rId172" Type="http://schemas.openxmlformats.org/officeDocument/2006/relationships/hyperlink" Target="https://www.arlsura.com/files/res974_16.pdf" TargetMode="External"/><Relationship Id="rId228" Type="http://schemas.openxmlformats.org/officeDocument/2006/relationships/hyperlink" Target="http://www.icbf.gov.co/cargues/avance/docs/resolucion_mintrabajo_rt240079.htm" TargetMode="External"/><Relationship Id="rId435" Type="http://schemas.openxmlformats.org/officeDocument/2006/relationships/hyperlink" Target="http://www.andi.com.co/Uploads/Ley-2019-N0001990_20190802.pdf" TargetMode="External"/><Relationship Id="rId477" Type="http://schemas.openxmlformats.org/officeDocument/2006/relationships/hyperlink" Target="http://www.regiones.gov.co/Inicio/assets/files/51.pdf" TargetMode="External"/><Relationship Id="rId281" Type="http://schemas.openxmlformats.org/officeDocument/2006/relationships/hyperlink" Target="http://www.laseguridad.ws/consejo/consejo/html/biblioteca-legis/circular_unificada.pdf" TargetMode="External"/><Relationship Id="rId337" Type="http://schemas.openxmlformats.org/officeDocument/2006/relationships/hyperlink" Target="http://www.alcaldiabogota.gov.co/sisjur/normas/Norma1.jsp?i=281" TargetMode="External"/><Relationship Id="rId34" Type="http://schemas.openxmlformats.org/officeDocument/2006/relationships/hyperlink" Target="http://www.icbf.gov.co/cargues/avance/docs/decreto_1072_2015.htm" TargetMode="External"/><Relationship Id="rId76" Type="http://schemas.openxmlformats.org/officeDocument/2006/relationships/hyperlink" Target="http://www.icbf.gov.co/cargues/avance/docs/ley_1607_2012.htm" TargetMode="External"/><Relationship Id="rId141" Type="http://schemas.openxmlformats.org/officeDocument/2006/relationships/hyperlink" Target="http://www.icbf.gov.co/cargues/avance/docs/resolucion_minsaludps_0240_2013.htm" TargetMode="External"/><Relationship Id="rId379" Type="http://schemas.openxmlformats.org/officeDocument/2006/relationships/hyperlink" Target="http://es.presidencia.gov.co/normativa/normativa/DECRETO%201334%20DEL%2027%20DE%20JULIO%20DE%202018.pdf" TargetMode="External"/><Relationship Id="rId7" Type="http://schemas.openxmlformats.org/officeDocument/2006/relationships/hyperlink" Target="http://www.icbf.gov.co/cargues/avance/docs/resolucion_minsaludps_3568_2014.htm" TargetMode="External"/><Relationship Id="rId183" Type="http://schemas.openxmlformats.org/officeDocument/2006/relationships/hyperlink" Target="http://es.presidencia.gov.co/normativa/normativa/LEY%201774%20DEL%206%20DE%20ENERO%20DE%202016.pdf" TargetMode="External"/><Relationship Id="rId239" Type="http://schemas.openxmlformats.org/officeDocument/2006/relationships/hyperlink" Target="http://www.icbf.gov.co/cargues/avance/docs/resolucion_mintrabajo_rt240079.htm" TargetMode="External"/><Relationship Id="rId390" Type="http://schemas.openxmlformats.org/officeDocument/2006/relationships/hyperlink" Target="https://www.funcionpublica.gov.co/eva/gestornormativo/norma.php?i=22600" TargetMode="External"/><Relationship Id="rId404" Type="http://schemas.openxmlformats.org/officeDocument/2006/relationships/hyperlink" Target="https://www.funcionpublica.gov.co/eva/gestornormativo/norma.php?i=84476" TargetMode="External"/><Relationship Id="rId446" Type="http://schemas.openxmlformats.org/officeDocument/2006/relationships/hyperlink" Target="../../../../AppData/Local/Microsoft/Windows/INetCache/Content.Outlook/AppData/Local/Microsoft/Windows/INetCache/Downloads/RESOLUCION%20380%20-%2010%20DE%20MARZO%20DE%202020%20-%20MINSALUD.pdf" TargetMode="External"/><Relationship Id="rId250" Type="http://schemas.openxmlformats.org/officeDocument/2006/relationships/hyperlink" Target="http://www.icbf.gov.co/cargues/avance/docs/decreto_2501_2007.htm" TargetMode="External"/><Relationship Id="rId292" Type="http://schemas.openxmlformats.org/officeDocument/2006/relationships/hyperlink" Target="http://www.icbf.gov.co/cargues/avance/docs/ley_0769_2002.htm" TargetMode="External"/><Relationship Id="rId306" Type="http://schemas.openxmlformats.org/officeDocument/2006/relationships/hyperlink" Target="http://www.alcaldiabogota.gov.co/sisjur/normas/Norma1.jsp?i=7332" TargetMode="External"/><Relationship Id="rId488" Type="http://schemas.openxmlformats.org/officeDocument/2006/relationships/vmlDrawing" Target="../drawings/vmlDrawing1.vml"/><Relationship Id="rId45" Type="http://schemas.openxmlformats.org/officeDocument/2006/relationships/hyperlink" Target="http://www.icbf.gov.co/cargues/avance/docs/decreto_1072_2015.htm" TargetMode="External"/><Relationship Id="rId87" Type="http://schemas.openxmlformats.org/officeDocument/2006/relationships/hyperlink" Target="http://wsp.presidencia.gov.co/Normativa/Decretos/2011/Documents/Junio/14/dec209214062011.pdf" TargetMode="External"/><Relationship Id="rId110" Type="http://schemas.openxmlformats.org/officeDocument/2006/relationships/hyperlink" Target="http://www.alcaldiabogota.gov.co/sisjur/normas/Norma1.jsp?i=40105" TargetMode="External"/><Relationship Id="rId348" Type="http://schemas.openxmlformats.org/officeDocument/2006/relationships/hyperlink" Target="http://www.alcaldiabogota.gov.co/sisjur/normas/Norma1.jsp?i=8794" TargetMode="External"/><Relationship Id="rId152" Type="http://schemas.openxmlformats.org/officeDocument/2006/relationships/hyperlink" Target="http://tienda.icontec.org/brief/NTC5830.pdf" TargetMode="External"/><Relationship Id="rId194" Type="http://schemas.openxmlformats.org/officeDocument/2006/relationships/hyperlink" Target="http://www.alcaldiabogota.gov.co/sisjur/normas/Norma1.jsp?i=5248" TargetMode="External"/><Relationship Id="rId208" Type="http://schemas.openxmlformats.org/officeDocument/2006/relationships/hyperlink" Target="http://www.alcaldiabogota.gov.co/sisjur/normas/Norma1.jsp?i=1177" TargetMode="External"/><Relationship Id="rId415" Type="http://schemas.openxmlformats.org/officeDocument/2006/relationships/hyperlink" Target="http://www.secretariasenado.gov.co/senado/basedoc/ley_1955_2019.html" TargetMode="External"/><Relationship Id="rId457" Type="http://schemas.openxmlformats.org/officeDocument/2006/relationships/hyperlink" Target="https://yopalcasanare.micolombiadigital.gov.co/tema/normatividad" TargetMode="External"/><Relationship Id="rId261" Type="http://schemas.openxmlformats.org/officeDocument/2006/relationships/hyperlink" Target="http://www.icbf.gov.co/cargues/avance/docs/decreto_3518_2006.htm" TargetMode="External"/><Relationship Id="rId14" Type="http://schemas.openxmlformats.org/officeDocument/2006/relationships/hyperlink" Target="http://www.icbf.gov.co/cargues/avance/docs/resolucion_mtra_2605_2014.htm" TargetMode="External"/><Relationship Id="rId56" Type="http://schemas.openxmlformats.org/officeDocument/2006/relationships/hyperlink" Target="http://wsp.presidencia.gov.co/Normativa/Leyes/Documents/2013/LEY%201616%20DEL%2021%20DE%20ENERO%20DE%202013.pdf" TargetMode="External"/><Relationship Id="rId317" Type="http://schemas.openxmlformats.org/officeDocument/2006/relationships/hyperlink" Target="http://www.alcaldiabogota.gov.co/sisjur/normas/Norma1.jsp?i=343" TargetMode="External"/><Relationship Id="rId359" Type="http://schemas.openxmlformats.org/officeDocument/2006/relationships/hyperlink" Target="http://www.alcaldiabogota.gov.co/sisjur/normas/Norma1.jsp?i=36256" TargetMode="External"/><Relationship Id="rId98" Type="http://schemas.openxmlformats.org/officeDocument/2006/relationships/hyperlink" Target="http://www.alcaldiabogota.gov.co/sisjur/normas/Norma1.jsp?i=45453" TargetMode="External"/><Relationship Id="rId121" Type="http://schemas.openxmlformats.org/officeDocument/2006/relationships/hyperlink" Target="http://www.alcaldiabogota.gov.co/sisjur/normas/Norma1.jsp?i=36043" TargetMode="External"/><Relationship Id="rId163" Type="http://schemas.openxmlformats.org/officeDocument/2006/relationships/hyperlink" Target="http://actualicese.com/normatividad/2015/12/24/proyecto-de-decreto-retencion-a-independientes/" TargetMode="External"/><Relationship Id="rId219" Type="http://schemas.openxmlformats.org/officeDocument/2006/relationships/hyperlink" Target="http://www.alcaldiabogota.gov.co/sisjur/normas/Norma1.jsp?i=1177" TargetMode="External"/><Relationship Id="rId370" Type="http://schemas.openxmlformats.org/officeDocument/2006/relationships/hyperlink" Target="http://es.presidencia.gov.co/normativa/normativa/LEY%201822%20DEL%204%20DE%20ENERO%20DE%202017.pdf" TargetMode="External"/><Relationship Id="rId426" Type="http://schemas.openxmlformats.org/officeDocument/2006/relationships/hyperlink" Target="http://www.suin-juriscol.gov.co/clp/contenidos.dll/Resolucion/30033873?fn=document-frame.htm$f=templates$3.0" TargetMode="External"/><Relationship Id="rId230" Type="http://schemas.openxmlformats.org/officeDocument/2006/relationships/hyperlink" Target="http://www.icbf.gov.co/cargues/avance/docs/resolucion_mintrabajo_rt240079.htm" TargetMode="External"/><Relationship Id="rId468" Type="http://schemas.openxmlformats.org/officeDocument/2006/relationships/hyperlink" Target="../../../../AppData/Local/Microsoft/Windows/INetCache/Content.Outlook/AppData/Local/Microsoft/Windows/INetCache/Downloads/RESOLUCION%20380%20-%2010%20DE%20MARZO%20DE%202020%20-%20MINSALUD.pdf" TargetMode="External"/><Relationship Id="rId25" Type="http://schemas.openxmlformats.org/officeDocument/2006/relationships/hyperlink" Target="http://www.andi.com.co/es/CSL/JDI/DEG/DECISIONES/Decreto%201025%20de%202014%20(mintrabajo).pdf" TargetMode="External"/><Relationship Id="rId67" Type="http://schemas.openxmlformats.org/officeDocument/2006/relationships/hyperlink" Target="http://www.alcaldiabogota.gov.co/sisjur/normas/Norma1.jsp?i=45322" TargetMode="External"/><Relationship Id="rId272" Type="http://schemas.openxmlformats.org/officeDocument/2006/relationships/hyperlink" Target="http://www.alcaldiabogota.gov.co/sisjur/normas/Norma1.jsp?i=17004" TargetMode="External"/><Relationship Id="rId328" Type="http://schemas.openxmlformats.org/officeDocument/2006/relationships/hyperlink" Target="http://www.alcaldiabogota.gov.co/sisjur/normas/Norma1.jsp?i=2629" TargetMode="External"/><Relationship Id="rId132" Type="http://schemas.openxmlformats.org/officeDocument/2006/relationships/hyperlink" Target="http://www.alcaldiabogota.gov.co/sisjur/normas/Norma1.jsp?i=33965" TargetMode="External"/><Relationship Id="rId174" Type="http://schemas.openxmlformats.org/officeDocument/2006/relationships/hyperlink" Target="https://www.minsalud.gov.co/Normatividad_Nuevo/Resoluci%C3%B3n%203803%20de%202016.pdf" TargetMode="External"/><Relationship Id="rId381" Type="http://schemas.openxmlformats.org/officeDocument/2006/relationships/hyperlink" Target="https://www.funcionpublica.gov.co/eva/gestornormativo/norma.php?i=89279" TargetMode="External"/><Relationship Id="rId241" Type="http://schemas.openxmlformats.org/officeDocument/2006/relationships/hyperlink" Target="http://www.icbf.gov.co/cargues/avance/docs/resolucion_mintrabajo_rt240079.htm" TargetMode="External"/><Relationship Id="rId437" Type="http://schemas.openxmlformats.org/officeDocument/2006/relationships/hyperlink" Target="https://diario-oficial.vlex.com.co/vid/resolucion-numero-2749-2017-700051649" TargetMode="External"/><Relationship Id="rId479" Type="http://schemas.openxmlformats.org/officeDocument/2006/relationships/hyperlink" Target="../../../../AppData/Local/Microsoft/Windows/INetCache/Content.Outlook/AppData/Local/Microsoft/Windows/INetCache/Downloads/RESOLUCION%20380%20-%2010%20DE%20MARZO%20DE%202020%20-%20MINSALUD.pdf" TargetMode="External"/><Relationship Id="rId36" Type="http://schemas.openxmlformats.org/officeDocument/2006/relationships/hyperlink" Target="http://www.icbf.gov.co/cargues/avance/docs/decreto_1072_2015.htm" TargetMode="External"/><Relationship Id="rId283" Type="http://schemas.openxmlformats.org/officeDocument/2006/relationships/hyperlink" Target="http://www.icbf.gov.co/cargues/avance/docs/decreto_2090_2003.htm" TargetMode="External"/><Relationship Id="rId339" Type="http://schemas.openxmlformats.org/officeDocument/2006/relationships/hyperlink" Target="http://www.alcaldiabogota.gov.co/sisjur/normas/Norma1.jsp?i=10813" TargetMode="External"/><Relationship Id="rId78" Type="http://schemas.openxmlformats.org/officeDocument/2006/relationships/hyperlink" Target="http://web.mintransporte.gov.co/consultas/mercapeli/Reglamento/Anexos/NTC1692.pdf" TargetMode="External"/><Relationship Id="rId101" Type="http://schemas.openxmlformats.org/officeDocument/2006/relationships/hyperlink" Target="http://actualicese.com/normatividad/2010/03/04/concepto-62616-de-04-03-2010/" TargetMode="External"/><Relationship Id="rId143" Type="http://schemas.openxmlformats.org/officeDocument/2006/relationships/hyperlink" Target="https://www.minsalud.gov.co/sites/rid/Lists/BibliotecaDigital/RIDE/DE/DIJ/resolucion-1229-de-2013.pdf" TargetMode="External"/><Relationship Id="rId185" Type="http://schemas.openxmlformats.org/officeDocument/2006/relationships/hyperlink" Target="http://www.corteconstitucional.gov.co/relatoria/2017/c-005-17.htm" TargetMode="External"/><Relationship Id="rId350" Type="http://schemas.openxmlformats.org/officeDocument/2006/relationships/hyperlink" Target="http://www.alcaldiabogota.gov.co/sisjur/normas/Norma1.jsp?i=38923" TargetMode="External"/><Relationship Id="rId406" Type="http://schemas.openxmlformats.org/officeDocument/2006/relationships/hyperlink" Target="http://es.presidencia.gov.co/normativa/normativa/DECRETO%2090%20DEL%2018%20ENERO%20DE%202018.pdf" TargetMode="External"/><Relationship Id="rId9" Type="http://schemas.openxmlformats.org/officeDocument/2006/relationships/hyperlink" Target="http://www.icbf.gov.co/cargues/avance/docs/decreto_1508_2014.htm" TargetMode="External"/><Relationship Id="rId210" Type="http://schemas.openxmlformats.org/officeDocument/2006/relationships/hyperlink" Target="http://www.alcaldiabogota.gov.co/sisjur/normas/Norma1.jsp?i=1177" TargetMode="External"/><Relationship Id="rId392" Type="http://schemas.openxmlformats.org/officeDocument/2006/relationships/hyperlink" Target="https://www.funcionpublica.gov.co/eva/gestornormativo/norma.php?i=84701" TargetMode="External"/><Relationship Id="rId448" Type="http://schemas.openxmlformats.org/officeDocument/2006/relationships/hyperlink" Target="https://www.mintrabajo.gov.co/documents/20147/0/0033_compressed.pdf/18cbf638-53af-73b1-c2c3-fcd8d52d0419?t=1587160269891" TargetMode="External"/><Relationship Id="rId252" Type="http://schemas.openxmlformats.org/officeDocument/2006/relationships/hyperlink" Target="http://www.icbf.gov.co/cargues/avance/docs/ley_1150_2007.htm" TargetMode="External"/><Relationship Id="rId294" Type="http://schemas.openxmlformats.org/officeDocument/2006/relationships/hyperlink" Target="http://www.icbf.gov.co/cargues/avance/docs/ley_0769_2002.htm" TargetMode="External"/><Relationship Id="rId308" Type="http://schemas.openxmlformats.org/officeDocument/2006/relationships/hyperlink" Target="http://fondoriesgoslaborales.gov.co/documents/Normatividad/Resoluciones/Res-166-2001.pdf" TargetMode="External"/><Relationship Id="rId47" Type="http://schemas.openxmlformats.org/officeDocument/2006/relationships/hyperlink" Target="http://www.icbf.gov.co/cargues/avance/docs/decreto_1528_2015.htm" TargetMode="External"/><Relationship Id="rId89" Type="http://schemas.openxmlformats.org/officeDocument/2006/relationships/hyperlink" Target="http://www.alcaldiabogota.gov.co/sisjur/normas/Norma1.jsp?i=41355" TargetMode="External"/><Relationship Id="rId112" Type="http://schemas.openxmlformats.org/officeDocument/2006/relationships/hyperlink" Target="http://www.alcaldiabogota.gov.co/sisjur/normas/Norma1.jsp?i=40310" TargetMode="External"/><Relationship Id="rId154" Type="http://schemas.openxmlformats.org/officeDocument/2006/relationships/hyperlink" Target="http://www.alcaldiabogota.gov.co/sisjur/normas/Norma1.jsp?i=38936" TargetMode="External"/><Relationship Id="rId361" Type="http://schemas.openxmlformats.org/officeDocument/2006/relationships/hyperlink" Target="http://www.icbf.gov.co/cargues/avance/docs/resolucion_minsalud_r1785584.htm" TargetMode="External"/><Relationship Id="rId196" Type="http://schemas.openxmlformats.org/officeDocument/2006/relationships/hyperlink" Target="http://www.alcaldiabogota.gov.co/sisjur/normas/Norma1.jsp?i=1177" TargetMode="External"/><Relationship Id="rId417" Type="http://schemas.openxmlformats.org/officeDocument/2006/relationships/hyperlink" Target="https://dapre.presidencia.gov.co/normativa/normativa/DECRETO%201120%20DEL%2026%20DE%20JUNIO%20DE%202019.pdf" TargetMode="External"/><Relationship Id="rId459" Type="http://schemas.openxmlformats.org/officeDocument/2006/relationships/hyperlink" Target="https://yopalcasanare.micolombiadigital.gov.co/tema/normatividad" TargetMode="External"/><Relationship Id="rId16" Type="http://schemas.openxmlformats.org/officeDocument/2006/relationships/hyperlink" Target="https://www.arlsura.com/files/res1565_14.pdf" TargetMode="External"/><Relationship Id="rId221" Type="http://schemas.openxmlformats.org/officeDocument/2006/relationships/hyperlink" Target="http://www.alcaldiabogota.gov.co/sisjur/normas/Norma1.jsp?i=1177" TargetMode="External"/><Relationship Id="rId263" Type="http://schemas.openxmlformats.org/officeDocument/2006/relationships/hyperlink" Target="http://www.alcaldiabogota.gov.co/sisjur/normas/Norma1.jsp?i=22647" TargetMode="External"/><Relationship Id="rId319" Type="http://schemas.openxmlformats.org/officeDocument/2006/relationships/hyperlink" Target="http://www.secretariasenado.gov.co/senado/basedoc/ley_0378_1997.html" TargetMode="External"/><Relationship Id="rId470" Type="http://schemas.openxmlformats.org/officeDocument/2006/relationships/hyperlink" Target="../../../../AppData/Local/Microsoft/Windows/INetCache/Content.Outlook/AppData/Local/Microsoft/Windows/INetCache/Downloads/RESOLUCION%20380%20-%2010%20DE%20MARZO%20DE%202020%20-%20MINSALUD.pdf" TargetMode="External"/><Relationship Id="rId58" Type="http://schemas.openxmlformats.org/officeDocument/2006/relationships/hyperlink" Target="http://www.icbf.gov.co/cargues/avance/docs/decreto_1377_2013.htm" TargetMode="External"/><Relationship Id="rId123" Type="http://schemas.openxmlformats.org/officeDocument/2006/relationships/hyperlink" Target="http://www.icbf.gov.co/cargues/avance/docs/resolucion_minambientevdt_0503_2009.htm" TargetMode="External"/><Relationship Id="rId330" Type="http://schemas.openxmlformats.org/officeDocument/2006/relationships/hyperlink" Target="http://www.alcaldiabogota.gov.co/sisjur/normas/Norma1.jsp?i=328" TargetMode="External"/><Relationship Id="rId165" Type="http://schemas.openxmlformats.org/officeDocument/2006/relationships/hyperlink" Target="http://es.presidencia.gov.co/normativa/normativa/DECRETO%2052%20DEL%2012%20ENERO%20DE%202017.pdf" TargetMode="External"/><Relationship Id="rId372" Type="http://schemas.openxmlformats.org/officeDocument/2006/relationships/hyperlink" Target="http://es.presidencia.gov.co/normativa/normativa/DECRETO%202157%20DEL%2020%20DE%20DICIEMBRE%20DE%202017.pdf" TargetMode="External"/><Relationship Id="rId428" Type="http://schemas.openxmlformats.org/officeDocument/2006/relationships/hyperlink" Target="http://legal.legis.com.co/document/Index?obra=legcol&amp;document=legcol_81493e79d645502ae0430a010151502a" TargetMode="External"/><Relationship Id="rId232" Type="http://schemas.openxmlformats.org/officeDocument/2006/relationships/hyperlink" Target="http://www.icbf.gov.co/cargues/avance/docs/resolucion_mintrabajo_rt240079.htm" TargetMode="External"/><Relationship Id="rId274" Type="http://schemas.openxmlformats.org/officeDocument/2006/relationships/hyperlink" Target="http://www.icbf.gov.co/cargues/avance/docs/resolucion_minambientevdt_1446_2005.htm" TargetMode="External"/><Relationship Id="rId481" Type="http://schemas.openxmlformats.org/officeDocument/2006/relationships/hyperlink" Target="../../../../AppData/Local/Microsoft/Windows/INetCache/Content.Outlook/AppData/Local/Microsoft/Windows/INetCache/Downloads/RESOLUCION%20380%20-%2010%20DE%20MARZO%20DE%202020%20-%20MINSALUD.pdf" TargetMode="External"/><Relationship Id="rId27" Type="http://schemas.openxmlformats.org/officeDocument/2006/relationships/hyperlink" Target="http://www.sena.edu.co/acerca-del-sena/naturaleza-juridica/normatividad/Lists/Acuerdos/acu_0002_21082013.pdf" TargetMode="External"/><Relationship Id="rId69" Type="http://schemas.openxmlformats.org/officeDocument/2006/relationships/hyperlink" Target="http://www.alcaldiabogota.gov.co/sisjur/normas/Norma1.jsp?i=45615" TargetMode="External"/><Relationship Id="rId134" Type="http://schemas.openxmlformats.org/officeDocument/2006/relationships/hyperlink" Target="http://www.alcaldiabogota.gov.co/sisjur/normas/Norma1.jsp?i=31146" TargetMode="External"/><Relationship Id="rId80" Type="http://schemas.openxmlformats.org/officeDocument/2006/relationships/hyperlink" Target="http://www.icbf.gov.co/cargues/avance/docs/resolucion_mtra_1409_2012.htm" TargetMode="External"/><Relationship Id="rId176" Type="http://schemas.openxmlformats.org/officeDocument/2006/relationships/hyperlink" Target="../../../../AppData/Local/Microsoft/Windows/Escritorio/DECRETO%201282%20DEL%2008%20DE%20AGOSTO%20DE%202016.pdf" TargetMode="External"/><Relationship Id="rId341" Type="http://schemas.openxmlformats.org/officeDocument/2006/relationships/hyperlink" Target="http://www.icbf.gov.co/cargues/avance/docs/resolucion_mintrabajo_rt101689.htm" TargetMode="External"/><Relationship Id="rId383" Type="http://schemas.openxmlformats.org/officeDocument/2006/relationships/hyperlink" Target="https://actualicese.com/actualidad/2019/02/25/mipymes-y-sector-agropecuario-tendran-nuevos-estandares-minimos-de-seguridad-y-salud-en-el-trabajo/" TargetMode="External"/><Relationship Id="rId439" Type="http://schemas.openxmlformats.org/officeDocument/2006/relationships/hyperlink" Target="../../../../AppData/Local/Microsoft/Windows/INetCache/Content.Outlook/AppData/Local/Microsoft/Windows/INetCache/Downloads/RESOLUCION%20380%20-%2010%20DE%20MARZO%20DE%202020%20-%20MINSALUD.pdf" TargetMode="External"/><Relationship Id="rId201" Type="http://schemas.openxmlformats.org/officeDocument/2006/relationships/hyperlink" Target="http://www.alcaldiabogota.gov.co/sisjur/normas/Norma1.jsp?i=1177" TargetMode="External"/><Relationship Id="rId243" Type="http://schemas.openxmlformats.org/officeDocument/2006/relationships/hyperlink" Target="http://www.alcaldiabogota.gov.co/sisjur/normas/Norma1.jsp?i=7594" TargetMode="External"/><Relationship Id="rId285" Type="http://schemas.openxmlformats.org/officeDocument/2006/relationships/hyperlink" Target="http://www.icbf.gov.co/cargues/avance/docs/ley_0797_2003.htm" TargetMode="External"/><Relationship Id="rId450" Type="http://schemas.openxmlformats.org/officeDocument/2006/relationships/hyperlink" Target="https://yopalcasanare.micolombiadigital.gov.co/tema/normatividad" TargetMode="External"/><Relationship Id="rId38" Type="http://schemas.openxmlformats.org/officeDocument/2006/relationships/hyperlink" Target="http://www.icbf.gov.co/cargues/avance/docs/decreto_1072_2015.htm" TargetMode="External"/><Relationship Id="rId103" Type="http://schemas.openxmlformats.org/officeDocument/2006/relationships/hyperlink" Target="http://www.alcaldiabogota.gov.co/sisjur/normas/Norma1.jsp?i=39180" TargetMode="External"/><Relationship Id="rId310" Type="http://schemas.openxmlformats.org/officeDocument/2006/relationships/hyperlink" Target="http://www.icbf.gov.co/cargues/avance/docs/decreto_1552_2000.htm" TargetMode="External"/><Relationship Id="rId91" Type="http://schemas.openxmlformats.org/officeDocument/2006/relationships/hyperlink" Target="http://www.alcaldiabogota.gov.co/sisjur/normas/Norma1.jsp?i=43202" TargetMode="External"/><Relationship Id="rId145" Type="http://schemas.openxmlformats.org/officeDocument/2006/relationships/hyperlink" Target="http://www.alcaldiabogota.gov.co/sisjur/normas/Norma1.jsp?i=50950" TargetMode="External"/><Relationship Id="rId187" Type="http://schemas.openxmlformats.org/officeDocument/2006/relationships/hyperlink" Target="http://www.icbf.gov.co/cargues/avance/docs/codigo_sustantivo_trabajo.htm" TargetMode="External"/><Relationship Id="rId352" Type="http://schemas.openxmlformats.org/officeDocument/2006/relationships/hyperlink" Target="http://www.alcaldiabogota.gov.co/sisjur/normas/Norma1.jsp?i=6005" TargetMode="External"/><Relationship Id="rId394" Type="http://schemas.openxmlformats.org/officeDocument/2006/relationships/hyperlink" Target="https://www.funcionpublica.gov.co/eva/gestornormativo/norma.php?i=80835" TargetMode="External"/><Relationship Id="rId408" Type="http://schemas.openxmlformats.org/officeDocument/2006/relationships/hyperlink" Target="http://es.presidencia.gov.co/normativa/normativa/DECRETO%20948%20DEL%2031%20DE%20MAYO%20DE%202018.pdf" TargetMode="External"/><Relationship Id="rId212" Type="http://schemas.openxmlformats.org/officeDocument/2006/relationships/hyperlink" Target="http://www.alcaldiabogota.gov.co/sisjur/normas/Norma1.jsp?i=1177" TargetMode="External"/><Relationship Id="rId254" Type="http://schemas.openxmlformats.org/officeDocument/2006/relationships/hyperlink" Target="http://www.icbf.gov.co/cargues/avance/docs/ley_1124_2007.htm" TargetMode="External"/><Relationship Id="rId49" Type="http://schemas.openxmlformats.org/officeDocument/2006/relationships/hyperlink" Target="http://www.icbf.gov.co/cargues/avance/docs/decreto_1076_2015.htm" TargetMode="External"/><Relationship Id="rId114" Type="http://schemas.openxmlformats.org/officeDocument/2006/relationships/hyperlink" Target="http://www.icbf.gov.co/cargues/avance/docs/decreto_4942_2009.htm" TargetMode="External"/><Relationship Id="rId296" Type="http://schemas.openxmlformats.org/officeDocument/2006/relationships/hyperlink" Target="http://www.icbf.gov.co/cargues/avance/docs/ley_0776_2002.htm" TargetMode="External"/><Relationship Id="rId461" Type="http://schemas.openxmlformats.org/officeDocument/2006/relationships/hyperlink" Target="https://yopalcasanare.micolombiadigital.gov.co/tema/normatividad" TargetMode="External"/><Relationship Id="rId60" Type="http://schemas.openxmlformats.org/officeDocument/2006/relationships/hyperlink" Target="http://www.icbf.gov.co/cargues/avance/docs/ley_1643_2013.htm" TargetMode="External"/><Relationship Id="rId156" Type="http://schemas.openxmlformats.org/officeDocument/2006/relationships/hyperlink" Target="http://www.alcaldiabogota.gov.co/sisjur/normas/Norma1.jsp?i=55853" TargetMode="External"/><Relationship Id="rId198" Type="http://schemas.openxmlformats.org/officeDocument/2006/relationships/hyperlink" Target="http://www.alcaldiabogota.gov.co/sisjur/normas/Norma1.jsp?i=1177" TargetMode="External"/><Relationship Id="rId321" Type="http://schemas.openxmlformats.org/officeDocument/2006/relationships/hyperlink" Target="http://www.alcaldiabogota.gov.co/sisjur/normas/Norma1.jsp?i=7128" TargetMode="External"/><Relationship Id="rId363" Type="http://schemas.openxmlformats.org/officeDocument/2006/relationships/hyperlink" Target="http://www.icbf.gov.co/cargues/avance/docs/resolucion_minsalud_r1340285.htm" TargetMode="External"/><Relationship Id="rId419" Type="http://schemas.openxmlformats.org/officeDocument/2006/relationships/hyperlink" Target="https://www.analdex.org/wp-content/uploads/2019/12/DECRETO-No.-2106-DE-2019.pdf" TargetMode="External"/><Relationship Id="rId223" Type="http://schemas.openxmlformats.org/officeDocument/2006/relationships/hyperlink" Target="http://www.alcaldiabogota.gov.co/sisjur/normas/Norma1.jsp?i=1177" TargetMode="External"/><Relationship Id="rId430" Type="http://schemas.openxmlformats.org/officeDocument/2006/relationships/hyperlink" Target="http://legal.legis.com.co/document/Index?obra=legcol&amp;document=legcol_9a0e7d77b6fb80f0e0430a01015180f0" TargetMode="External"/><Relationship Id="rId18" Type="http://schemas.openxmlformats.org/officeDocument/2006/relationships/hyperlink" Target="http://www.icbf.gov.co/cargues/avance/docs/decreto_0674_2014.htm" TargetMode="External"/><Relationship Id="rId265" Type="http://schemas.openxmlformats.org/officeDocument/2006/relationships/hyperlink" Target="http://www.icbf.gov.co/cargues/avance/docs/resolucion_minambientevdt_0601_2006.htm" TargetMode="External"/><Relationship Id="rId472" Type="http://schemas.openxmlformats.org/officeDocument/2006/relationships/hyperlink" Target="../../../../AppData/Local/Microsoft/Windows/INetCache/Content.Outlook/AppData/Local/Microsoft/Windows/INetCache/Downloads/RESOLUCION%20380%20-%2010%20DE%20MARZO%20DE%202020%20-%20MINSALUD.pdf" TargetMode="External"/><Relationship Id="rId125" Type="http://schemas.openxmlformats.org/officeDocument/2006/relationships/hyperlink" Target="http://www.alcaldiabogota.gov.co/sisjur/normas/Norma1.jsp?i=36613" TargetMode="External"/><Relationship Id="rId167" Type="http://schemas.openxmlformats.org/officeDocument/2006/relationships/hyperlink" Target="http://www.minambiente.gov.co/images/normativa/app/resoluciones/9a-res%20689%20may%202016.pdf" TargetMode="External"/><Relationship Id="rId332" Type="http://schemas.openxmlformats.org/officeDocument/2006/relationships/hyperlink" Target="http://atcalsas.com/normas/examenes-medicos-ocupacionales/resolucion%C2%A04050-de-1994" TargetMode="External"/><Relationship Id="rId374" Type="http://schemas.openxmlformats.org/officeDocument/2006/relationships/hyperlink" Target="http://www.minambiente.gov.co/images/normativa/app/resoluciones/d9-res%201326%20de%202017.pdf" TargetMode="External"/><Relationship Id="rId71" Type="http://schemas.openxmlformats.org/officeDocument/2006/relationships/hyperlink" Target="http://www.alcaldiabogota.gov.co/sisjur/normas/Norma1.jsp?i=47213" TargetMode="External"/><Relationship Id="rId234" Type="http://schemas.openxmlformats.org/officeDocument/2006/relationships/hyperlink" Target="http://www.icbf.gov.co/cargues/avance/docs/resolucion_mintrabajo_rt240079.htm" TargetMode="External"/><Relationship Id="rId2" Type="http://schemas.openxmlformats.org/officeDocument/2006/relationships/hyperlink" Target="http://www.boyacaradio.com/descargas/RESOLUCI%C3%93N%205886%20DE%202015.pdf" TargetMode="External"/><Relationship Id="rId29" Type="http://schemas.openxmlformats.org/officeDocument/2006/relationships/hyperlink" Target="http://www.secretariasenado.gov.co/senado/basedoc/ley_1753_2015.html" TargetMode="External"/><Relationship Id="rId276" Type="http://schemas.openxmlformats.org/officeDocument/2006/relationships/hyperlink" Target="http://www.alcaldiabogota.gov.co/sisjur/normas/Norma1.jsp?i=16656" TargetMode="External"/><Relationship Id="rId441" Type="http://schemas.openxmlformats.org/officeDocument/2006/relationships/hyperlink" Target="../../../../AppData/Local/Microsoft/Windows/INetCache/Content.Outlook/AppData/Local/Microsoft/Windows/INetCache/Downloads/RESOLUCION%20380%20-%2010%20DE%20MARZO%20DE%202020%20-%20MINSALUD.pdf" TargetMode="External"/><Relationship Id="rId483" Type="http://schemas.openxmlformats.org/officeDocument/2006/relationships/hyperlink" Target="http://www.secretariasenado.gov.co/senado/basedoc/ley_1955_2019.html" TargetMode="External"/><Relationship Id="rId40" Type="http://schemas.openxmlformats.org/officeDocument/2006/relationships/hyperlink" Target="http://www.icbf.gov.co/cargues/avance/docs/decreto_1072_2015.htm" TargetMode="External"/><Relationship Id="rId136" Type="http://schemas.openxmlformats.org/officeDocument/2006/relationships/hyperlink" Target="http://www.alcaldiabogota.gov.co/sisjur/normas/Norma1.jsp?i=52627" TargetMode="External"/><Relationship Id="rId178" Type="http://schemas.openxmlformats.org/officeDocument/2006/relationships/hyperlink" Target="http://es.presidencia.gov.co/normativa/normativa/LEY%201819%20DEL%2029%20DE%20DICIEMBRE%20DE%202016.pdf" TargetMode="External"/><Relationship Id="rId301" Type="http://schemas.openxmlformats.org/officeDocument/2006/relationships/hyperlink" Target="http://www.icbf.gov.co/cargues/avance/docs/ley_0789_2002.htm" TargetMode="External"/><Relationship Id="rId343" Type="http://schemas.openxmlformats.org/officeDocument/2006/relationships/hyperlink" Target="http://www.alcaldiabogota.gov.co/sisjur/normas/Norma1.jsp?i=5411" TargetMode="External"/><Relationship Id="rId82" Type="http://schemas.openxmlformats.org/officeDocument/2006/relationships/hyperlink" Target="http://www.alcaldiabogota.gov.co/sisjur/normas/Norma1.jsp?i=47374" TargetMode="External"/><Relationship Id="rId203" Type="http://schemas.openxmlformats.org/officeDocument/2006/relationships/hyperlink" Target="http://www.alcaldiabogota.gov.co/sisjur/normas/Norma1.jsp?i=1177" TargetMode="External"/><Relationship Id="rId385" Type="http://schemas.openxmlformats.org/officeDocument/2006/relationships/hyperlink" Target="https://actualicese.com/normatividad/2019/01/03/resolucion-000002-de-03-01-2019/" TargetMode="External"/><Relationship Id="rId245" Type="http://schemas.openxmlformats.org/officeDocument/2006/relationships/hyperlink" Target="http://www.alcaldiabogota.gov.co/sisjur/normas/Norma1.jsp?i=29325" TargetMode="External"/><Relationship Id="rId287" Type="http://schemas.openxmlformats.org/officeDocument/2006/relationships/hyperlink" Target="http://www.icbf.gov.co/cargues/avance/docs/resolucion_minambientevdt_1488_2003.htm" TargetMode="External"/><Relationship Id="rId410" Type="http://schemas.openxmlformats.org/officeDocument/2006/relationships/hyperlink" Target="https://www.icbf.gov.co/cargues/avance/docs/resolucion_minsaludps_2423_2018.htm" TargetMode="External"/><Relationship Id="rId452" Type="http://schemas.openxmlformats.org/officeDocument/2006/relationships/hyperlink" Target="https://www.minsalud.gov.co/Normatividad_Nuevo/Resoluci&#243;n%20No.%20749%20de%202020.pdf" TargetMode="External"/><Relationship Id="rId105" Type="http://schemas.openxmlformats.org/officeDocument/2006/relationships/hyperlink" Target="http://www.alcaldiabogota.gov.co/sisjur/normas/Norma1.jsp?i=40746" TargetMode="External"/><Relationship Id="rId147" Type="http://schemas.openxmlformats.org/officeDocument/2006/relationships/hyperlink" Target="http://www.alcaldiabogota.gov.co/sisjur/normas/Norma1.jsp?i=38148" TargetMode="External"/><Relationship Id="rId312" Type="http://schemas.openxmlformats.org/officeDocument/2006/relationships/hyperlink" Target="http://www.icbf.gov.co/cargues/avance/docs/resolucion_minsalud_r2569_99.htm" TargetMode="External"/><Relationship Id="rId354" Type="http://schemas.openxmlformats.org/officeDocument/2006/relationships/hyperlink" Target="http://www.alcaldiabogota.gov.co/sisjur/normas/Norma1.jsp?i=15600" TargetMode="External"/><Relationship Id="rId51" Type="http://schemas.openxmlformats.org/officeDocument/2006/relationships/hyperlink" Target="http://www.alcaldiabogota.gov.co/sisjur/normas/Norma1.jsp?i=55977" TargetMode="External"/><Relationship Id="rId93" Type="http://schemas.openxmlformats.org/officeDocument/2006/relationships/hyperlink" Target="http://www.alcaldiabogota.gov.co/sisjur/normas/Norma1.jsp?i=43202" TargetMode="External"/><Relationship Id="rId189" Type="http://schemas.openxmlformats.org/officeDocument/2006/relationships/hyperlink" Target="http://www.icbf.gov.co/cargues/avance/docs/codigo_sustantivo_trabajo.htm" TargetMode="External"/><Relationship Id="rId396" Type="http://schemas.openxmlformats.org/officeDocument/2006/relationships/hyperlink" Target="https://www.icbf.gov.co/cargues/avance/docs/resolucion_mtra_1178_2017.htm" TargetMode="External"/><Relationship Id="rId214" Type="http://schemas.openxmlformats.org/officeDocument/2006/relationships/hyperlink" Target="http://www.alcaldiabogota.gov.co/sisjur/normas/Norma1.jsp?i=1177" TargetMode="External"/><Relationship Id="rId256" Type="http://schemas.openxmlformats.org/officeDocument/2006/relationships/hyperlink" Target="http://www.icbf.gov.co/cargues/avance/docs/resolucion_minproteccion_2346_2007.htm" TargetMode="External"/><Relationship Id="rId298" Type="http://schemas.openxmlformats.org/officeDocument/2006/relationships/hyperlink" Target="http://www.icbf.gov.co/cargues/avance/docs/ley_0776_2002.htm" TargetMode="External"/><Relationship Id="rId421" Type="http://schemas.openxmlformats.org/officeDocument/2006/relationships/hyperlink" Target="https://dapre.presidencia.gov.co/normativa/normativa/LEY%202010%20DEL%2027%20DE%20DICIEMBRE%20DE%202019.pdf" TargetMode="External"/><Relationship Id="rId463" Type="http://schemas.openxmlformats.org/officeDocument/2006/relationships/hyperlink" Target="https://yopalcasanare.micolombiadigital.gov.co/tema/normatividad" TargetMode="External"/><Relationship Id="rId116" Type="http://schemas.openxmlformats.org/officeDocument/2006/relationships/hyperlink" Target="http://tienda.icontec.org/brief/NTC5693-2.pdf" TargetMode="External"/><Relationship Id="rId158" Type="http://schemas.openxmlformats.org/officeDocument/2006/relationships/hyperlink" Target="http://es.presidencia.gov.co/normativa/normativa/DECRETO%20325%20DEL%2024%20DE%20FEBRERO%20DE%202016.pdf" TargetMode="External"/><Relationship Id="rId323" Type="http://schemas.openxmlformats.org/officeDocument/2006/relationships/hyperlink" Target="http://www.alcaldiabogota.gov.co/sisjur/normas/Norma1.jsp?i=3424" TargetMode="External"/><Relationship Id="rId20" Type="http://schemas.openxmlformats.org/officeDocument/2006/relationships/hyperlink" Target="http://www.icbf.gov.co/cargues/avance/docs/resolucion_mtra_0384_2014.htm" TargetMode="External"/><Relationship Id="rId41" Type="http://schemas.openxmlformats.org/officeDocument/2006/relationships/hyperlink" Target="http://www.icbf.gov.co/cargues/avance/docs/decreto_1072_2015.htm" TargetMode="External"/><Relationship Id="rId62" Type="http://schemas.openxmlformats.org/officeDocument/2006/relationships/hyperlink" Target="http://www.icbf.gov.co/cargues/avance/docs/ley_1696_2013.htm" TargetMode="External"/><Relationship Id="rId83" Type="http://schemas.openxmlformats.org/officeDocument/2006/relationships/hyperlink" Target="http://www.alcaldiabogota.gov.co/sisjur/normas/Norma1.jsp?i=48587" TargetMode="External"/><Relationship Id="rId179" Type="http://schemas.openxmlformats.org/officeDocument/2006/relationships/hyperlink" Target="https://www.minsalud.gov.co/sites/rid/Lists/BibliotecaDigital/RIDE/DE/DIJ/decreto-1990-de-2016.pdf" TargetMode="External"/><Relationship Id="rId365" Type="http://schemas.openxmlformats.org/officeDocument/2006/relationships/hyperlink" Target="http://www.alcaldiabogota.gov.co/sisjur/normas/Norma1.jsp?i=22132" TargetMode="External"/><Relationship Id="rId386" Type="http://schemas.openxmlformats.org/officeDocument/2006/relationships/hyperlink" Target="http://ansv.gov.co/public/uploads/Resolucion567_2018073110035300pdf.pdf" TargetMode="External"/><Relationship Id="rId190" Type="http://schemas.openxmlformats.org/officeDocument/2006/relationships/hyperlink" Target="http://www.icbf.gov.co/cargues/avance/docs/codigo_sustantivo_trabajo.htm" TargetMode="External"/><Relationship Id="rId204" Type="http://schemas.openxmlformats.org/officeDocument/2006/relationships/hyperlink" Target="http://www.alcaldiabogota.gov.co/sisjur/normas/Norma1.jsp?i=1177" TargetMode="External"/><Relationship Id="rId225" Type="http://schemas.openxmlformats.org/officeDocument/2006/relationships/hyperlink" Target="http://www.icbf.gov.co/cargues/avance/docs/resolucion_mintrabajo_rt240079.htm" TargetMode="External"/><Relationship Id="rId246" Type="http://schemas.openxmlformats.org/officeDocument/2006/relationships/hyperlink" Target="http://www.icbf.gov.co/cargues/avance/docs/resolucion_minproteccion_1013_2008.htm" TargetMode="External"/><Relationship Id="rId267" Type="http://schemas.openxmlformats.org/officeDocument/2006/relationships/hyperlink" Target="http://www.alcaldiabogota.gov.co/sisjur/normas/Norma1.jsp?i=19983" TargetMode="External"/><Relationship Id="rId288" Type="http://schemas.openxmlformats.org/officeDocument/2006/relationships/hyperlink" Target="http://www.icbf.gov.co/cargues/avance/docs/decreto_1607_2002.htm" TargetMode="External"/><Relationship Id="rId411" Type="http://schemas.openxmlformats.org/officeDocument/2006/relationships/hyperlink" Target="https://www.dian.gov.co/normatividad/Normatividad/Resoluci%C3%B3n%20000020%20de%2026-03-2019.pdf" TargetMode="External"/><Relationship Id="rId432" Type="http://schemas.openxmlformats.org/officeDocument/2006/relationships/hyperlink" Target="http://legal.legis.com.co/document/Index?obra=legcol&amp;document=legcol_eb8f0fa22c8400d4e0430a01015100d4" TargetMode="External"/><Relationship Id="rId453" Type="http://schemas.openxmlformats.org/officeDocument/2006/relationships/hyperlink" Target="https://r.search.yahoo.com/_ylt=AwrE1yEUQvZesYQArBJU04lQ;_ylu=X3oDMTByOHZyb21tBGNvbG8DYmYxBHBvcwMxBHZ0aWQDBHNlYwNzcg--/RV=2/RE=1593225876/RO=10/RU=https%3a%2f%2facmineria.com.co%2fnormativa%2fresolucion-minsalud-844-de-2020-prorroga-de-la-emergencia-sanitaria%2f/RK=2/RS=xnChLIJiJUzegbX0sCk7nnbunN8-" TargetMode="External"/><Relationship Id="rId474" Type="http://schemas.openxmlformats.org/officeDocument/2006/relationships/hyperlink" Target="../../../../AppData/Local/Microsoft/Windows/INetCache/Content.Outlook/AppData/Local/Microsoft/Windows/INetCache/Downloads/RESOLUCION%20380%20-%2010%20DE%20MARZO%20DE%202020%20-%20MINSALUD.pdf" TargetMode="External"/><Relationship Id="rId106" Type="http://schemas.openxmlformats.org/officeDocument/2006/relationships/hyperlink" Target="http://www.alcaldiabogota.gov.co/sisjur/normas/Norma1.jsp?i=41060" TargetMode="External"/><Relationship Id="rId127" Type="http://schemas.openxmlformats.org/officeDocument/2006/relationships/hyperlink" Target="http://www.icbf.gov.co/cargues/avance/docs/c-174_2009.htm" TargetMode="External"/><Relationship Id="rId313" Type="http://schemas.openxmlformats.org/officeDocument/2006/relationships/hyperlink" Target="http://www.icbf.gov.co/cargues/avance/docs/resolucion_minambiente_rma41598.htm" TargetMode="External"/><Relationship Id="rId10" Type="http://schemas.openxmlformats.org/officeDocument/2006/relationships/hyperlink" Target="http://www.icbf.gov.co/cargues/avance/docs/decreto_1507_2014.htm" TargetMode="External"/><Relationship Id="rId31" Type="http://schemas.openxmlformats.org/officeDocument/2006/relationships/hyperlink" Target="http://www.icbf.gov.co/cargues/avance/docs/decreto_1072_2015.htm" TargetMode="External"/><Relationship Id="rId52" Type="http://schemas.openxmlformats.org/officeDocument/2006/relationships/hyperlink" Target="http://www.icbf.gov.co/cargues/avance/docs/decreto_1076_2015.htm" TargetMode="External"/><Relationship Id="rId73" Type="http://schemas.openxmlformats.org/officeDocument/2006/relationships/hyperlink" Target="http://www.icbf.gov.co/cargues/avance/docs/ley_1562_2012.htm" TargetMode="External"/><Relationship Id="rId94" Type="http://schemas.openxmlformats.org/officeDocument/2006/relationships/hyperlink" Target="http://wsp.presidencia.gov.co/Normativa/Leyes/Documents/ley146630062011.pdf" TargetMode="External"/><Relationship Id="rId148" Type="http://schemas.openxmlformats.org/officeDocument/2006/relationships/hyperlink" Target="http://www.alcaldiabogota.gov.co/sisjur/normas/Norma1.jsp?i=36620" TargetMode="External"/><Relationship Id="rId169" Type="http://schemas.openxmlformats.org/officeDocument/2006/relationships/hyperlink" Target="http://ccs.org.co/salaprensa/images/Documentos/MINTRABAJO/DOC-20170126-WA0029%201_FORMATO_IDENTIFICACIN_PELIGROS.pdf" TargetMode="External"/><Relationship Id="rId334" Type="http://schemas.openxmlformats.org/officeDocument/2006/relationships/hyperlink" Target="http://www.secretariasenado.gov.co/senado/basedoc/ley_0055_1993.html" TargetMode="External"/><Relationship Id="rId355" Type="http://schemas.openxmlformats.org/officeDocument/2006/relationships/hyperlink" Target="http://www.alcaldiabogota.gov.co/sisjur/normas/Norma1.jsp?i=17985" TargetMode="External"/><Relationship Id="rId376" Type="http://schemas.openxmlformats.org/officeDocument/2006/relationships/hyperlink" Target="http://www.andi.com.co/Uploads/Resoluci%C3%B3n%20316%20de%202018-.pdf" TargetMode="External"/><Relationship Id="rId397" Type="http://schemas.openxmlformats.org/officeDocument/2006/relationships/hyperlink" Target="https://icbf.gov.co/cargues/avance/docs/resolucion_mtra_0144_2017.htm" TargetMode="External"/><Relationship Id="rId4" Type="http://schemas.openxmlformats.org/officeDocument/2006/relationships/hyperlink" Target="http://www.icbf.gov.co/cargues/avance/docs/resolucion_minambienteds_0631_2015.htm" TargetMode="External"/><Relationship Id="rId180" Type="http://schemas.openxmlformats.org/officeDocument/2006/relationships/hyperlink" Target="http://ccs.org.co/salaprensa/images/Documentos/MINTRABAJO/Resolucin%20Curso%20Virtual.pdf" TargetMode="External"/><Relationship Id="rId215" Type="http://schemas.openxmlformats.org/officeDocument/2006/relationships/hyperlink" Target="http://www.alcaldiabogota.gov.co/sisjur/normas/Norma1.jsp?i=1177" TargetMode="External"/><Relationship Id="rId236" Type="http://schemas.openxmlformats.org/officeDocument/2006/relationships/hyperlink" Target="http://www.icbf.gov.co/cargues/avance/docs/resolucion_mintrabajo_rt240079.htm" TargetMode="External"/><Relationship Id="rId257" Type="http://schemas.openxmlformats.org/officeDocument/2006/relationships/hyperlink" Target="http://www.icbf.gov.co/cargues/avance/docs/resolucion_minproteccion_2844_2007.htm" TargetMode="External"/><Relationship Id="rId278" Type="http://schemas.openxmlformats.org/officeDocument/2006/relationships/hyperlink" Target="http://www.alcaldiabogota.gov.co/sisjur/normas/Norma1.jsp?i=18621" TargetMode="External"/><Relationship Id="rId401" Type="http://schemas.openxmlformats.org/officeDocument/2006/relationships/hyperlink" Target="http://www.minambiente.gov.co/images/normativa/app/resoluciones/96-res%202254%20de%202017.pdf" TargetMode="External"/><Relationship Id="rId422" Type="http://schemas.openxmlformats.org/officeDocument/2006/relationships/hyperlink" Target="https://dapre.presidencia.gov.co/normativa/normativa/DECRETO%202360%20%20DEL%2026%20DICIEMBRE%20DE%202019.pdf" TargetMode="External"/><Relationship Id="rId443" Type="http://schemas.openxmlformats.org/officeDocument/2006/relationships/hyperlink" Target="../../../../AppData/Local/Microsoft/Windows/INetCache/Content.Outlook/AppData/Local/Microsoft/Windows/INetCache/Downloads/RESOLUCION%20380%20-%2010%20DE%20MARZO%20DE%202020%20-%20MINSALUD.pdf" TargetMode="External"/><Relationship Id="rId464" Type="http://schemas.openxmlformats.org/officeDocument/2006/relationships/hyperlink" Target="https://yopalcasanare.micolombiadigital.gov.co/tema/normatividad" TargetMode="External"/><Relationship Id="rId303" Type="http://schemas.openxmlformats.org/officeDocument/2006/relationships/hyperlink" Target="http://www.icbf.gov.co/cargues/avance/docs/resolucion_minsalud_0414_2002.htm" TargetMode="External"/><Relationship Id="rId485" Type="http://schemas.openxmlformats.org/officeDocument/2006/relationships/hyperlink" Target="https://safetya.co/normatividad/resolucion-2404-de-2019/" TargetMode="External"/><Relationship Id="rId42" Type="http://schemas.openxmlformats.org/officeDocument/2006/relationships/hyperlink" Target="http://www.icbf.gov.co/cargues/avance/docs/decreto_1072_2015.htm" TargetMode="External"/><Relationship Id="rId84" Type="http://schemas.openxmlformats.org/officeDocument/2006/relationships/hyperlink" Target="http://www.icbf.gov.co/cargues/avance/docs/resolucion_minambienteds_0778_2012.htm" TargetMode="External"/><Relationship Id="rId138" Type="http://schemas.openxmlformats.org/officeDocument/2006/relationships/hyperlink" Target="http://www.icbf.gov.co/cargues/avance/docs/resolucion_minambienteds_0672_2014.htm" TargetMode="External"/><Relationship Id="rId345" Type="http://schemas.openxmlformats.org/officeDocument/2006/relationships/hyperlink" Target="http://www.alcaldiabogota.gov.co/sisjur/normas/Norma1.jsp?i=1357" TargetMode="External"/><Relationship Id="rId387" Type="http://schemas.openxmlformats.org/officeDocument/2006/relationships/hyperlink" Target="http://www.icbf.gov.co/cargues/avance/docs/resolucion_minambienteds_1111_2013.htm" TargetMode="External"/><Relationship Id="rId191" Type="http://schemas.openxmlformats.org/officeDocument/2006/relationships/hyperlink" Target="http://www.icbf.gov.co/cargues/avance/docs/codigo_sustantivo_trabajo.htm" TargetMode="External"/><Relationship Id="rId205" Type="http://schemas.openxmlformats.org/officeDocument/2006/relationships/hyperlink" Target="http://www.alcaldiabogota.gov.co/sisjur/normas/Norma1.jsp?i=1177" TargetMode="External"/><Relationship Id="rId247" Type="http://schemas.openxmlformats.org/officeDocument/2006/relationships/hyperlink" Target="http://www.icbf.gov.co/cargues/avance/docs/resolucion_minproteccion_1956_2008.htm" TargetMode="External"/><Relationship Id="rId412" Type="http://schemas.openxmlformats.org/officeDocument/2006/relationships/hyperlink" Target="http://legal.legis.com.co/document/Index?obra=legcol&amp;document=legcol_f68f3a7ef11e4db69bca6487f633e9a1" TargetMode="External"/><Relationship Id="rId107" Type="http://schemas.openxmlformats.org/officeDocument/2006/relationships/hyperlink" Target="http://www.alcaldiabogota.gov.co/sisjur/normas/Norma1.jsp?i=40019" TargetMode="External"/><Relationship Id="rId289" Type="http://schemas.openxmlformats.org/officeDocument/2006/relationships/hyperlink" Target="http://www.icbf.gov.co/cargues/avance/docs/decreto_1609_2002.htm" TargetMode="External"/><Relationship Id="rId454" Type="http://schemas.openxmlformats.org/officeDocument/2006/relationships/hyperlink" Target="https://yopalcasanare.micolombiadigital.gov.co/tema/normatividad" TargetMode="External"/><Relationship Id="rId11" Type="http://schemas.openxmlformats.org/officeDocument/2006/relationships/hyperlink" Target="http://www.alcaldiabogota.gov.co/sisjur/normas/Norma1.jsp?i=58849" TargetMode="External"/><Relationship Id="rId53" Type="http://schemas.openxmlformats.org/officeDocument/2006/relationships/hyperlink" Target="http://www.icbf.gov.co/cargues/avance/docs/decreto_1072_2015.htm" TargetMode="External"/><Relationship Id="rId149" Type="http://schemas.openxmlformats.org/officeDocument/2006/relationships/hyperlink" Target="http://www.alcaldiabogota.gov.co/sisjur/normas/Norma1.jsp?i=38464" TargetMode="External"/><Relationship Id="rId314" Type="http://schemas.openxmlformats.org/officeDocument/2006/relationships/hyperlink" Target="http://www.icbf.gov.co/cargues/avance/docs/decreto_0806_1998.htm" TargetMode="External"/><Relationship Id="rId356" Type="http://schemas.openxmlformats.org/officeDocument/2006/relationships/hyperlink" Target="http://www.alcaldiabogota.gov.co/sisjur/normas/Norma1.jsp?i=25815" TargetMode="External"/><Relationship Id="rId398" Type="http://schemas.openxmlformats.org/officeDocument/2006/relationships/hyperlink" Target="https://www.funcionpublica.gov.co/eva/gestornormativo/norma.php?i=78813" TargetMode="External"/><Relationship Id="rId95" Type="http://schemas.openxmlformats.org/officeDocument/2006/relationships/hyperlink" Target="http://www.alcaldiabogota.gov.co/sisjur/normas/Norma1.jsp?i=43212" TargetMode="External"/><Relationship Id="rId160" Type="http://schemas.openxmlformats.org/officeDocument/2006/relationships/hyperlink" Target="http://actualicese.com/normatividad/2016/02/09/resolucion-399-de-09-02-2016/" TargetMode="External"/><Relationship Id="rId216" Type="http://schemas.openxmlformats.org/officeDocument/2006/relationships/hyperlink" Target="http://www.alcaldiabogota.gov.co/sisjur/normas/Norma1.jsp?i=1177" TargetMode="External"/><Relationship Id="rId423" Type="http://schemas.openxmlformats.org/officeDocument/2006/relationships/hyperlink" Target="https://dapre.presidencia.gov.co/normativa/normativa/DECRETO%202361%20%20DEL%2026%20DICIEMBRE%20DE%202019.pdf" TargetMode="External"/><Relationship Id="rId258" Type="http://schemas.openxmlformats.org/officeDocument/2006/relationships/hyperlink" Target="http://www.icbf.gov.co/cargues/avance/docs/resolucion_minambientevdt_0978_2007.htm" TargetMode="External"/><Relationship Id="rId465" Type="http://schemas.openxmlformats.org/officeDocument/2006/relationships/hyperlink" Target="https://yopalcasanare.micolombiadigital.gov.co/tema/normatividad" TargetMode="External"/><Relationship Id="rId22" Type="http://schemas.openxmlformats.org/officeDocument/2006/relationships/hyperlink" Target="https://www.enlace-apb.com/interssi/resolucion_0078_17_de_enero_de_2014(1).pdf" TargetMode="External"/><Relationship Id="rId64" Type="http://schemas.openxmlformats.org/officeDocument/2006/relationships/hyperlink" Target="../../../../AppData/Local/Microsoft/Windows/INetCache/Content.Outlook/AppData/Local/Microsoft/Windows/INetCache/Content.Outlook/DATOS/Descargas/resolucion_00001903_de_2013%20(2).pdf" TargetMode="External"/><Relationship Id="rId118" Type="http://schemas.openxmlformats.org/officeDocument/2006/relationships/hyperlink" Target="http://www.alcaldiabogota.gov.co/sisjur/normas/Norma1.jsp?i=36878" TargetMode="External"/><Relationship Id="rId325" Type="http://schemas.openxmlformats.org/officeDocument/2006/relationships/hyperlink" Target="http://www.alcaldiabogota.gov.co/sisjur/normas/Norma1.jsp?i=2629" TargetMode="External"/><Relationship Id="rId367" Type="http://schemas.openxmlformats.org/officeDocument/2006/relationships/hyperlink" Target="http://ccs.org.co/img/OAUPE009_GUIA_PARA_CONTRATISTAS_RUC_REV_16_2016_02_17.pdf" TargetMode="External"/><Relationship Id="rId171" Type="http://schemas.openxmlformats.org/officeDocument/2006/relationships/hyperlink" Target="http://www.alcaldiabogota.gov.co/sisjur/normas/Norma1.jsp?i=65994" TargetMode="External"/><Relationship Id="rId227" Type="http://schemas.openxmlformats.org/officeDocument/2006/relationships/hyperlink" Target="http://www.icbf.gov.co/cargues/avance/docs/resolucion_mintrabajo_rt240079.htm" TargetMode="External"/><Relationship Id="rId269" Type="http://schemas.openxmlformats.org/officeDocument/2006/relationships/hyperlink" Target="http://www.icbf.gov.co/cargues/avance/docs/decreto_1465_2005.htm" TargetMode="External"/><Relationship Id="rId434" Type="http://schemas.openxmlformats.org/officeDocument/2006/relationships/hyperlink" Target="https://www.icbf.gov.co/cargues/avance/docs/resolucion_minambientevdt_1362_2007.htm" TargetMode="External"/><Relationship Id="rId476" Type="http://schemas.openxmlformats.org/officeDocument/2006/relationships/hyperlink" Target="http://www.regiones.gov.co/Inicio/assets/files/51.pdf" TargetMode="External"/><Relationship Id="rId33" Type="http://schemas.openxmlformats.org/officeDocument/2006/relationships/hyperlink" Target="http://www.icbf.gov.co/cargues/avance/docs/decreto_1072_2015.htm" TargetMode="External"/><Relationship Id="rId129" Type="http://schemas.openxmlformats.org/officeDocument/2006/relationships/hyperlink" Target="http://www.alcaldiabogota.gov.co/sisjur/normas/Norma1.jsp?i=32715" TargetMode="External"/><Relationship Id="rId280" Type="http://schemas.openxmlformats.org/officeDocument/2006/relationships/hyperlink" Target="http://www.laseguridad.ws/consejo/consejo/html/biblioteca-legis/circular_unificada.pdf" TargetMode="External"/><Relationship Id="rId336" Type="http://schemas.openxmlformats.org/officeDocument/2006/relationships/hyperlink" Target="http://www.alcaldiabogota.gov.co/sisjur/normas/Norma1.jsp?i=4125" TargetMode="External"/><Relationship Id="rId75" Type="http://schemas.openxmlformats.org/officeDocument/2006/relationships/hyperlink" Target="http://www.icbf.gov.co/cargues/avance/docs/ley_1580_2012.htm" TargetMode="External"/><Relationship Id="rId140" Type="http://schemas.openxmlformats.org/officeDocument/2006/relationships/hyperlink" Target="http://www.alcaldiabogota.gov.co/sisjur/normas/Norma1.jsp?i=54030" TargetMode="External"/><Relationship Id="rId182" Type="http://schemas.openxmlformats.org/officeDocument/2006/relationships/hyperlink" Target="http://es.presidencia.gov.co/normativa/normativa/DECRETO%201668%20DEL%2021%20DE%20OCTUBRE%20DE%202016.pdf" TargetMode="External"/><Relationship Id="rId378" Type="http://schemas.openxmlformats.org/officeDocument/2006/relationships/hyperlink" Target="http://www.andi.com.co/Uploads/RES%201402%20DE%202018.pdf" TargetMode="External"/><Relationship Id="rId403" Type="http://schemas.openxmlformats.org/officeDocument/2006/relationships/hyperlink" Target="https://www.funcionpublica.gov.co/eva/gestornormativo/norma.php?i=84036" TargetMode="External"/><Relationship Id="rId6" Type="http://schemas.openxmlformats.org/officeDocument/2006/relationships/hyperlink" Target="http://www.supertransporte.gov.co/documentos/2014/notificaciones/circulares/19_2014.pdf" TargetMode="External"/><Relationship Id="rId238" Type="http://schemas.openxmlformats.org/officeDocument/2006/relationships/hyperlink" Target="http://www.icbf.gov.co/cargues/avance/docs/resolucion_mintrabajo_rt240079.htm" TargetMode="External"/><Relationship Id="rId445" Type="http://schemas.openxmlformats.org/officeDocument/2006/relationships/hyperlink" Target="../../../../AppData/Local/Microsoft/Windows/INetCache/Content.Outlook/AppData/Local/Microsoft/Windows/INetCache/Downloads/RESOLUCION%20380%20-%2010%20DE%20MARZO%20DE%202020%20-%20MINSALUD.pdf" TargetMode="External"/><Relationship Id="rId487" Type="http://schemas.openxmlformats.org/officeDocument/2006/relationships/drawing" Target="../drawings/drawing1.xml"/><Relationship Id="rId291" Type="http://schemas.openxmlformats.org/officeDocument/2006/relationships/hyperlink" Target="http://www.icbf.gov.co/cargues/avance/docs/ley_0769_2002.htm" TargetMode="External"/><Relationship Id="rId305" Type="http://schemas.openxmlformats.org/officeDocument/2006/relationships/hyperlink" Target="http://www.alcaldiabogota.gov.co/sisjur/normas/Norma1.jsp?i=6260" TargetMode="External"/><Relationship Id="rId347" Type="http://schemas.openxmlformats.org/officeDocument/2006/relationships/hyperlink" Target="http://www.alcaldiabogota.gov.co/sisjur/normas/Norma1.jsp?i=15591" TargetMode="External"/><Relationship Id="rId44" Type="http://schemas.openxmlformats.org/officeDocument/2006/relationships/hyperlink" Target="http://www.icbf.gov.co/cargues/avance/docs/decreto_1072_2015.htm" TargetMode="External"/><Relationship Id="rId86" Type="http://schemas.openxmlformats.org/officeDocument/2006/relationships/hyperlink" Target="http://www.alcaldiabogota.gov.co/sisjur/normas/Norma1.jsp?i=41340" TargetMode="External"/><Relationship Id="rId151" Type="http://schemas.openxmlformats.org/officeDocument/2006/relationships/hyperlink" Target="http://www.alcaldiabogota.gov.co/sisjur/normas/Norma1.jsp?i=57016" TargetMode="External"/><Relationship Id="rId389" Type="http://schemas.openxmlformats.org/officeDocument/2006/relationships/hyperlink" Target="https://www.minsalud.gov.co/Normatividad_Nuevo/Ley%201968%20de%202019.pdf" TargetMode="External"/><Relationship Id="rId193" Type="http://schemas.openxmlformats.org/officeDocument/2006/relationships/hyperlink" Target="http://www.alcaldiabogota.gov.co/sisjur/normas/Norma1.jsp?i=9018" TargetMode="External"/><Relationship Id="rId207" Type="http://schemas.openxmlformats.org/officeDocument/2006/relationships/hyperlink" Target="http://www.alcaldiabogota.gov.co/sisjur/normas/Norma1.jsp?i=1177" TargetMode="External"/><Relationship Id="rId249" Type="http://schemas.openxmlformats.org/officeDocument/2006/relationships/hyperlink" Target="http://www.icbf.gov.co/cargues/avance/docs/decreto_2331_2007.htm" TargetMode="External"/><Relationship Id="rId414" Type="http://schemas.openxmlformats.org/officeDocument/2006/relationships/hyperlink" Target="http://www.secretariasenado.gov.co/senado/basedoc/ley_1955_2019.html" TargetMode="External"/><Relationship Id="rId456" Type="http://schemas.openxmlformats.org/officeDocument/2006/relationships/hyperlink" Target="https://yopalcasanare.micolombiadigital.gov.co/tema/normatividad" TargetMode="External"/><Relationship Id="rId13" Type="http://schemas.openxmlformats.org/officeDocument/2006/relationships/hyperlink" Target="http://www.icbf.gov.co/cargues/avance/docs/decreto_1442_2014.htm" TargetMode="External"/><Relationship Id="rId109" Type="http://schemas.openxmlformats.org/officeDocument/2006/relationships/hyperlink" Target="http://www.alcaldiabogota.gov.co/sisjur/normas/Norma1.jsp?i=40063" TargetMode="External"/><Relationship Id="rId260" Type="http://schemas.openxmlformats.org/officeDocument/2006/relationships/hyperlink" Target="http://www.icbf.gov.co/cargues/avance/docs/decreto_2313_2006.htm" TargetMode="External"/><Relationship Id="rId316" Type="http://schemas.openxmlformats.org/officeDocument/2006/relationships/hyperlink" Target="http://www.icbf.gov.co/cargues/avance/docs/decreto_1543_1997.htm" TargetMode="External"/><Relationship Id="rId55" Type="http://schemas.openxmlformats.org/officeDocument/2006/relationships/hyperlink" Target="http://www.alcaldiabogota.gov.co/sisjur/normas/Norma1.jsp?i=56254" TargetMode="External"/><Relationship Id="rId97" Type="http://schemas.openxmlformats.org/officeDocument/2006/relationships/hyperlink" Target="http://www.icbf.gov.co/cargues/avance/docs/ley_1502_2011.htm" TargetMode="External"/><Relationship Id="rId120" Type="http://schemas.openxmlformats.org/officeDocument/2006/relationships/hyperlink" Target="http://www.icbf.gov.co/cargues/avance/docs/resolucion_minambientevdt_0372_2009.htm" TargetMode="External"/><Relationship Id="rId358" Type="http://schemas.openxmlformats.org/officeDocument/2006/relationships/hyperlink" Target="http://www.alcaldiabogota.gov.co/sisjur/normas/Norma1.jsp?i=45542" TargetMode="External"/><Relationship Id="rId162" Type="http://schemas.openxmlformats.org/officeDocument/2006/relationships/hyperlink" Target="http://www.alcaldiabogota.gov.co/sisjur/normas/Norma1.jsp?i=63131" TargetMode="External"/><Relationship Id="rId218" Type="http://schemas.openxmlformats.org/officeDocument/2006/relationships/hyperlink" Target="http://www.alcaldiabogota.gov.co/sisjur/normas/Norma1.jsp?i=1177" TargetMode="External"/><Relationship Id="rId425" Type="http://schemas.openxmlformats.org/officeDocument/2006/relationships/hyperlink" Target="https://www.dian.gov.co/normatividad/Normatividad/Resoluci%C3%B3n%20000064%20de%2001-10-2019.pdf" TargetMode="External"/><Relationship Id="rId467" Type="http://schemas.openxmlformats.org/officeDocument/2006/relationships/hyperlink" Target="http://www.alcaldiabogota.gov.co/sisjur/normas/Norma1.jsp?i=9018" TargetMode="External"/><Relationship Id="rId271" Type="http://schemas.openxmlformats.org/officeDocument/2006/relationships/hyperlink" Target="http://www.alcaldiabogota.gov.co/sisjur/normas/Norma1.jsp?i=17904" TargetMode="External"/><Relationship Id="rId24" Type="http://schemas.openxmlformats.org/officeDocument/2006/relationships/hyperlink" Target="http://www.icbf.gov.co/cargues/avance/docs/resolucion_minsaludps_1024_2014.htm" TargetMode="External"/><Relationship Id="rId66" Type="http://schemas.openxmlformats.org/officeDocument/2006/relationships/hyperlink" Target="http://www.icbf.gov.co/cargues/avance/docs/resolucion_minsaludps_3336_2013.htm" TargetMode="External"/><Relationship Id="rId131" Type="http://schemas.openxmlformats.org/officeDocument/2006/relationships/hyperlink" Target="http://www.alcaldiabogota.gov.co/sisjur/normas/Norma1.jsp?i=33960" TargetMode="External"/><Relationship Id="rId327" Type="http://schemas.openxmlformats.org/officeDocument/2006/relationships/hyperlink" Target="http://www.alcaldiabogota.gov.co/sisjur/normas/Norma1.jsp?i=2629" TargetMode="External"/><Relationship Id="rId369" Type="http://schemas.openxmlformats.org/officeDocument/2006/relationships/hyperlink" Target="http://es.presidencia.gov.co/normativa/normativa/LEY%201857%20DEL%2026%20DE%20JULIO%20DE%202017.pdf" TargetMode="External"/><Relationship Id="rId173" Type="http://schemas.openxmlformats.org/officeDocument/2006/relationships/hyperlink" Target="https://www.minsalud.gov.co/Normatividad_Nuevo/Resoluci%C3%B3n%202388%20de%202016.pdf" TargetMode="External"/><Relationship Id="rId229" Type="http://schemas.openxmlformats.org/officeDocument/2006/relationships/hyperlink" Target="http://www.icbf.gov.co/cargues/avance/docs/resolucion_mintrabajo_rt240079.htm" TargetMode="External"/><Relationship Id="rId380" Type="http://schemas.openxmlformats.org/officeDocument/2006/relationships/hyperlink" Target="https://actualicese.com/normatividad/2018/08/28/resolucion-3559-de-28-08-2018/" TargetMode="External"/><Relationship Id="rId436" Type="http://schemas.openxmlformats.org/officeDocument/2006/relationships/hyperlink" Target="https://dapre.presidencia.gov.co/normativa/normativa/DECRETO%20117%20DEL%2028%20DE%20ENERO%20DE%202020.pdf" TargetMode="External"/><Relationship Id="rId240" Type="http://schemas.openxmlformats.org/officeDocument/2006/relationships/hyperlink" Target="http://www.icbf.gov.co/cargues/avance/docs/resolucion_mintrabajo_rt240079.htm" TargetMode="External"/><Relationship Id="rId478" Type="http://schemas.openxmlformats.org/officeDocument/2006/relationships/hyperlink" Target="http://www.regiones.gov.co/Inicio/assets/files/51.pdf" TargetMode="External"/><Relationship Id="rId35" Type="http://schemas.openxmlformats.org/officeDocument/2006/relationships/hyperlink" Target="http://www.icbf.gov.co/cargues/avance/docs/decreto_1072_2015.htm" TargetMode="External"/><Relationship Id="rId77" Type="http://schemas.openxmlformats.org/officeDocument/2006/relationships/hyperlink" Target="http://www.icbf.gov.co/cargues/avance/docs/ley_1581_2012.htm" TargetMode="External"/><Relationship Id="rId100" Type="http://schemas.openxmlformats.org/officeDocument/2006/relationships/hyperlink" Target="http://www.icbf.gov.co/cargues/avance/docs/resolucion_minambientevdt_0361_2011.htm" TargetMode="External"/><Relationship Id="rId282" Type="http://schemas.openxmlformats.org/officeDocument/2006/relationships/hyperlink" Target="http://www.alcaldiabogota.gov.co/sisjur/normas/Norma1.jsp?i=15162" TargetMode="External"/><Relationship Id="rId338" Type="http://schemas.openxmlformats.org/officeDocument/2006/relationships/hyperlink" Target="http://www.icbf.gov.co/cargues/avance/docs/resolucion_minsalud_r1792_90.htm" TargetMode="External"/><Relationship Id="rId8" Type="http://schemas.openxmlformats.org/officeDocument/2006/relationships/hyperlink" Target="http://gestarsalud.com/logrosycriterios/images/PDF/resolucion_3368_de_2014_entrenadores_alturas.pdf" TargetMode="External"/><Relationship Id="rId142" Type="http://schemas.openxmlformats.org/officeDocument/2006/relationships/hyperlink" Target="http://www.icbf.gov.co/cargues/avance/docs/resolucion_minsaludps_4506_2013.htm" TargetMode="External"/><Relationship Id="rId184" Type="http://schemas.openxmlformats.org/officeDocument/2006/relationships/hyperlink" Target="http://www.corteconstitucional.gov.co/relatoria/2016/C-636-16.htm" TargetMode="External"/><Relationship Id="rId391" Type="http://schemas.openxmlformats.org/officeDocument/2006/relationships/hyperlink" Target="https://www.funcionpublica.gov.co/eva/gestornormativo/norma.php?i=75233" TargetMode="External"/><Relationship Id="rId405" Type="http://schemas.openxmlformats.org/officeDocument/2006/relationships/hyperlink" Target="https://www.funcionpublica.gov.co/eva/gestornormativo/norma.php?i=87181" TargetMode="External"/><Relationship Id="rId447" Type="http://schemas.openxmlformats.org/officeDocument/2006/relationships/hyperlink" Target="https://id.presidencia.gov.co/Documents/200604-circular-0041.pdf" TargetMode="External"/><Relationship Id="rId251" Type="http://schemas.openxmlformats.org/officeDocument/2006/relationships/hyperlink" Target="http://www.alcaldiabogota.gov.co/sisjur/normas/Norma1.jsp?i=22600" TargetMode="External"/><Relationship Id="rId489" Type="http://schemas.openxmlformats.org/officeDocument/2006/relationships/comments" Target="../comments1.xml"/><Relationship Id="rId46" Type="http://schemas.openxmlformats.org/officeDocument/2006/relationships/hyperlink" Target="http://www.icbf.gov.co/cargues/avance/docs/resolucion_mtra_2851_2015.htm" TargetMode="External"/><Relationship Id="rId293" Type="http://schemas.openxmlformats.org/officeDocument/2006/relationships/hyperlink" Target="http://www.icbf.gov.co/cargues/avance/docs/ley_0769_2002.htm" TargetMode="External"/><Relationship Id="rId307" Type="http://schemas.openxmlformats.org/officeDocument/2006/relationships/hyperlink" Target="http://www.alcaldiabogota.gov.co/sisjur/normas/Norma1.jsp?i=4449" TargetMode="External"/><Relationship Id="rId349" Type="http://schemas.openxmlformats.org/officeDocument/2006/relationships/hyperlink" Target="http://www.icbf.gov.co/cargues/avance/docs/resolucion_minproteccion_2905_2007.htm" TargetMode="External"/><Relationship Id="rId88" Type="http://schemas.openxmlformats.org/officeDocument/2006/relationships/hyperlink" Target="http://www.alcaldiabogota.gov.co/sisjur/normas/Norma1.jsp?i=44615" TargetMode="External"/><Relationship Id="rId111" Type="http://schemas.openxmlformats.org/officeDocument/2006/relationships/hyperlink" Target="http://www.alcaldiabogota.gov.co/sisjur/normas/Norma1.jsp?i=40106" TargetMode="External"/><Relationship Id="rId153" Type="http://schemas.openxmlformats.org/officeDocument/2006/relationships/hyperlink" Target="https://www.minsalud.gov.co/Normatividad_Nuevo/RESOLUCI%C3%93N%201303%20DE%202008.pdf" TargetMode="External"/><Relationship Id="rId195" Type="http://schemas.openxmlformats.org/officeDocument/2006/relationships/hyperlink" Target="http://www.alcaldiabogota.gov.co/sisjur/normas/Norma1.jsp?i=1177" TargetMode="External"/><Relationship Id="rId209" Type="http://schemas.openxmlformats.org/officeDocument/2006/relationships/hyperlink" Target="http://www.alcaldiabogota.gov.co/sisjur/normas/Norma1.jsp?i=1177" TargetMode="External"/><Relationship Id="rId360" Type="http://schemas.openxmlformats.org/officeDocument/2006/relationships/hyperlink" Target="http://tienda.icontec.org/brief/NTC4869.pdf" TargetMode="External"/><Relationship Id="rId416" Type="http://schemas.openxmlformats.org/officeDocument/2006/relationships/hyperlink" Target="https://safetya.co/normatividad/resolucion-2404-de-2019/" TargetMode="External"/><Relationship Id="rId220" Type="http://schemas.openxmlformats.org/officeDocument/2006/relationships/hyperlink" Target="http://www.alcaldiabogota.gov.co/sisjur/normas/Norma1.jsp?i=1177" TargetMode="External"/><Relationship Id="rId458" Type="http://schemas.openxmlformats.org/officeDocument/2006/relationships/hyperlink" Target="https://yopalcasanare.micolombiadigital.gov.co/tema/normatividad" TargetMode="External"/><Relationship Id="rId15" Type="http://schemas.openxmlformats.org/officeDocument/2006/relationships/hyperlink" Target="https://www.minsalud.gov.co/Normatividad_Nuevo/Bolet%C3%ADn%20Juridico%20No.%2011.pdf" TargetMode="External"/><Relationship Id="rId57" Type="http://schemas.openxmlformats.org/officeDocument/2006/relationships/hyperlink" Target="http://www.icbf.gov.co/cargues/avance/docs/ley_1636_2013.htm" TargetMode="External"/><Relationship Id="rId262" Type="http://schemas.openxmlformats.org/officeDocument/2006/relationships/hyperlink" Target="http://www.alcaldiabogota.gov.co/sisjur/normas/Norma1.jsp?i=18835" TargetMode="External"/><Relationship Id="rId318" Type="http://schemas.openxmlformats.org/officeDocument/2006/relationships/hyperlink" Target="http://www.alcaldiabogota.gov.co/sisjur/normas/Norma1.jsp?i=342" TargetMode="External"/><Relationship Id="rId99" Type="http://schemas.openxmlformats.org/officeDocument/2006/relationships/hyperlink" Target="http://www.icbf.gov.co/cargues/avance/docs/resolucion_minproteccion_2978_2011.htm" TargetMode="External"/><Relationship Id="rId122" Type="http://schemas.openxmlformats.org/officeDocument/2006/relationships/hyperlink" Target="http://www.icbf.gov.co/cargues/avance/docs/resolucion_minproteccion_1918_2009.htm" TargetMode="External"/><Relationship Id="rId164" Type="http://schemas.openxmlformats.org/officeDocument/2006/relationships/hyperlink" Target="http://www.legisaldia.com/BancoMedios/Archivos/res-029-16%28creg%29.pdf" TargetMode="External"/><Relationship Id="rId371" Type="http://schemas.openxmlformats.org/officeDocument/2006/relationships/hyperlink" Target="http://www.corteconstitucional.gov.co/relatoria/2017/c-005-17.htm" TargetMode="External"/><Relationship Id="rId427" Type="http://schemas.openxmlformats.org/officeDocument/2006/relationships/hyperlink" Target="http://legal.legis.com.co/document/Index?obra=legcol&amp;document=legcol_8034a394f265102ae0430a010151102a" TargetMode="External"/><Relationship Id="rId469" Type="http://schemas.openxmlformats.org/officeDocument/2006/relationships/hyperlink" Target="../../../../AppData/Local/Microsoft/Windows/INetCache/Content.Outlook/AppData/Local/Microsoft/Windows/INetCache/Downloads/RESOLUCION%20380%20-%2010%20DE%20MARZO%20DE%202020%20-%20MINSALUD.pdf" TargetMode="External"/><Relationship Id="rId26" Type="http://schemas.openxmlformats.org/officeDocument/2006/relationships/hyperlink" Target="https://www.arlsura.com/files/circular14_2014.pdf" TargetMode="External"/><Relationship Id="rId231" Type="http://schemas.openxmlformats.org/officeDocument/2006/relationships/hyperlink" Target="http://www.icbf.gov.co/cargues/avance/docs/resolucion_mintrabajo_rt240079.htm" TargetMode="External"/><Relationship Id="rId273" Type="http://schemas.openxmlformats.org/officeDocument/2006/relationships/hyperlink" Target="http://www.alcaldiabogota.gov.co/sisjur/normas/Norma1.jsp?i=17417" TargetMode="External"/><Relationship Id="rId329" Type="http://schemas.openxmlformats.org/officeDocument/2006/relationships/hyperlink" Target="http://www.icbf.gov.co/cargues/avance/docs/decreto_2644_1994.htm" TargetMode="External"/><Relationship Id="rId480" Type="http://schemas.openxmlformats.org/officeDocument/2006/relationships/hyperlink" Target="../../../../AppData/Local/Microsoft/Windows/INetCache/Content.Outlook/AppData/Local/Microsoft/Windows/INetCache/Downloads/CIRCULAR%200018%20-%2010%20DE%20MARZO%20DE%202020%20-%20MINTRABAJO.pdf" TargetMode="External"/><Relationship Id="rId68" Type="http://schemas.openxmlformats.org/officeDocument/2006/relationships/hyperlink" Target="http://www.alcaldiabogota.gov.co/sisjur/normas/Norma1.jsp?i=45515" TargetMode="External"/><Relationship Id="rId133" Type="http://schemas.openxmlformats.org/officeDocument/2006/relationships/hyperlink" Target="http://www.icbf.gov.co/cargues/avance/docs/resolucion_minproteccion_2646_2008.htm" TargetMode="External"/><Relationship Id="rId175" Type="http://schemas.openxmlformats.org/officeDocument/2006/relationships/hyperlink" Target="https://www.invima.gov.co/images/pdf/normatividad/alimentos/resoluciones/resoluciones/2013/Resolucion-3929-2013.pdf" TargetMode="External"/><Relationship Id="rId340" Type="http://schemas.openxmlformats.org/officeDocument/2006/relationships/hyperlink" Target="http://www.alcaldiabogota.gov.co/sisjur/normas/Norma1.jsp?i=8242" TargetMode="External"/><Relationship Id="rId200" Type="http://schemas.openxmlformats.org/officeDocument/2006/relationships/hyperlink" Target="http://www.alcaldiabogota.gov.co/sisjur/normas/Norma1.jsp?i=1177" TargetMode="External"/><Relationship Id="rId382" Type="http://schemas.openxmlformats.org/officeDocument/2006/relationships/hyperlink" Target="http://es.presidencia.gov.co/normativa/normativa/DECRETO%201844%20DEL%2001%20DE%20OCTUBRE%20DE%202018.pdf" TargetMode="External"/><Relationship Id="rId438" Type="http://schemas.openxmlformats.org/officeDocument/2006/relationships/hyperlink" Target="../../../../AppData/Local/Microsoft/Windows/INetCache/Content.Outlook/AppData/Local/Microsoft/Windows/INetCache/Downloads/RESOLUCION%20380%20-%2010%20DE%20MARZO%20DE%202020%20-%20MINSALUD.pdf" TargetMode="External"/><Relationship Id="rId242" Type="http://schemas.openxmlformats.org/officeDocument/2006/relationships/hyperlink" Target="http://www.icbf.gov.co/cargues/avance/docs/resolucion_mintrabajo_rt240079.htm" TargetMode="External"/><Relationship Id="rId284" Type="http://schemas.openxmlformats.org/officeDocument/2006/relationships/hyperlink" Target="http://www.icbf.gov.co/cargues/avance/docs/decreto_3683_2003.htm" TargetMode="External"/><Relationship Id="rId37" Type="http://schemas.openxmlformats.org/officeDocument/2006/relationships/hyperlink" Target="http://www.icbf.gov.co/cargues/avance/docs/decreto_1072_2015.htm" TargetMode="External"/><Relationship Id="rId79" Type="http://schemas.openxmlformats.org/officeDocument/2006/relationships/hyperlink" Target="http://www.alcaldiabogota.gov.co/sisjur/normas/Norma1.jsp?i=46774" TargetMode="External"/><Relationship Id="rId102" Type="http://schemas.openxmlformats.org/officeDocument/2006/relationships/hyperlink" Target="http://www.alcaldiabogota.gov.co/sisjur/normas/Norma1.jsp?i=38680" TargetMode="External"/><Relationship Id="rId144" Type="http://schemas.openxmlformats.org/officeDocument/2006/relationships/hyperlink" Target="http://www.icbf.gov.co/cargues/avance/docs/resolucion_minsaludps_2154_2012.htm" TargetMode="External"/><Relationship Id="rId90" Type="http://schemas.openxmlformats.org/officeDocument/2006/relationships/hyperlink" Target="http://www.alcaldiabogota.gov.co/sisjur/normas/Norma1.jsp?i=43101" TargetMode="External"/><Relationship Id="rId186" Type="http://schemas.openxmlformats.org/officeDocument/2006/relationships/hyperlink" Target="http://www.supertransporte.gov.co/documentos/2014/notificaciones/circulares/14_2014.pdf" TargetMode="External"/><Relationship Id="rId351" Type="http://schemas.openxmlformats.org/officeDocument/2006/relationships/hyperlink" Target="../../../../AppData/Local/Microsoft/Windows/INetCache/Content.Outlook/AppData/Local/Escritorio/Resolucion_2505_2004.pdf" TargetMode="External"/><Relationship Id="rId393" Type="http://schemas.openxmlformats.org/officeDocument/2006/relationships/hyperlink" Target="https://www.alcaldiabogota.gov.co/sisjur/normas/Norma1.jsp?i=82634" TargetMode="External"/><Relationship Id="rId407" Type="http://schemas.openxmlformats.org/officeDocument/2006/relationships/hyperlink" Target="http://es.presidencia.gov.co/normativa/normativa/DECRETO%20726%20DEL%2026%20DE%20ABRIL%20DE%202018.pdf" TargetMode="External"/><Relationship Id="rId449" Type="http://schemas.openxmlformats.org/officeDocument/2006/relationships/hyperlink" Target="https://www.minsalud.gov.co/sites/rid/Lists/BibliotecaDigital/RIDE/DE/DIJ/resolucion-748-de-2020.pdf" TargetMode="External"/><Relationship Id="rId211" Type="http://schemas.openxmlformats.org/officeDocument/2006/relationships/hyperlink" Target="http://www.alcaldiabogota.gov.co/sisjur/normas/Norma1.jsp?i=1177" TargetMode="External"/><Relationship Id="rId253" Type="http://schemas.openxmlformats.org/officeDocument/2006/relationships/hyperlink" Target="http://www.icbf.gov.co/cargues/avance/docs/resolucion_minproteccion_1401_2007.htm" TargetMode="External"/><Relationship Id="rId295" Type="http://schemas.openxmlformats.org/officeDocument/2006/relationships/hyperlink" Target="http://www.icbf.gov.co/cargues/avance/docs/ley_0769_2002.htm" TargetMode="External"/><Relationship Id="rId309" Type="http://schemas.openxmlformats.org/officeDocument/2006/relationships/hyperlink" Target="http://www.alcaldiabogota.gov.co/sisjur/normas/Norma1.jsp?i=4636" TargetMode="External"/><Relationship Id="rId460" Type="http://schemas.openxmlformats.org/officeDocument/2006/relationships/hyperlink" Target="https://yopalcasanare.micolombiadigital.gov.co/tema/normatividad" TargetMode="External"/><Relationship Id="rId48" Type="http://schemas.openxmlformats.org/officeDocument/2006/relationships/hyperlink" Target="http://www.metropol.gov.co/Residuos/Documents/tabla%20legislacion/Leyes/Decreto-1077-del%2026%20de%20Mayo%202015.pdf" TargetMode="External"/><Relationship Id="rId113" Type="http://schemas.openxmlformats.org/officeDocument/2006/relationships/hyperlink" Target="http://www.alcaldiabogota.gov.co/sisjur/normas/Norma1.jsp?i=39841" TargetMode="External"/><Relationship Id="rId320" Type="http://schemas.openxmlformats.org/officeDocument/2006/relationships/hyperlink" Target="http://www.alcaldiabogota.gov.co/sisjur/normas/Norma1.jsp?i=339" TargetMode="External"/><Relationship Id="rId155" Type="http://schemas.openxmlformats.org/officeDocument/2006/relationships/hyperlink" Target="http://www.alcaldiabogota.gov.co/sisjur/normas/Norma1.jsp?i=38932" TargetMode="External"/><Relationship Id="rId197" Type="http://schemas.openxmlformats.org/officeDocument/2006/relationships/hyperlink" Target="http://www.alcaldiabogota.gov.co/sisjur/normas/Norma1.jsp?i=1177" TargetMode="External"/><Relationship Id="rId362" Type="http://schemas.openxmlformats.org/officeDocument/2006/relationships/hyperlink" Target="http://www.icbf.gov.co/cargues/avance/docs/resolucion_minsalud_r1059385.htm" TargetMode="External"/><Relationship Id="rId418" Type="http://schemas.openxmlformats.org/officeDocument/2006/relationships/hyperlink" Target="http://www.mincit.gov.co/getattachment/7e05bcde-66df-49a2-b6d2-a160f585cf54/Resolucion-2225-del-05-de-diciembre-de-2019-por-la.aspx" TargetMode="External"/><Relationship Id="rId222" Type="http://schemas.openxmlformats.org/officeDocument/2006/relationships/hyperlink" Target="http://www.alcaldiabogota.gov.co/sisjur/normas/Norma1.jsp?i=1177" TargetMode="External"/><Relationship Id="rId264" Type="http://schemas.openxmlformats.org/officeDocument/2006/relationships/hyperlink" Target="http://www.icbf.gov.co/cargues/avance/docs/ley_1010_2006.htm" TargetMode="External"/><Relationship Id="rId471" Type="http://schemas.openxmlformats.org/officeDocument/2006/relationships/hyperlink" Target="../../../../AppData/Local/Microsoft/Windows/INetCache/Content.Outlook/AppData/Local/Microsoft/Windows/INetCache/Downloads/RESOLUCION%20380%20-%2010%20DE%20MARZO%20DE%202020%20-%20MINSALUD.pdf" TargetMode="External"/><Relationship Id="rId17" Type="http://schemas.openxmlformats.org/officeDocument/2006/relationships/hyperlink" Target="http://www.icbf.gov.co/cargues/avance/docs/resolucion_mintransporte_1223_2014.htm" TargetMode="External"/><Relationship Id="rId59" Type="http://schemas.openxmlformats.org/officeDocument/2006/relationships/hyperlink" Target="http://www.icbf.gov.co/cargues/avance/docs/ley_1618_2013.htm" TargetMode="External"/><Relationship Id="rId124" Type="http://schemas.openxmlformats.org/officeDocument/2006/relationships/hyperlink" Target="http://www.icbf.gov.co/cargues/avance/docs/resolucion_minproteccion_0990_2009.htm" TargetMode="External"/><Relationship Id="rId70" Type="http://schemas.openxmlformats.org/officeDocument/2006/relationships/hyperlink" Target="http://www.alcaldiabogota.gov.co/sisjur/normas/Norma1.jsp?i=47141" TargetMode="External"/><Relationship Id="rId166" Type="http://schemas.openxmlformats.org/officeDocument/2006/relationships/hyperlink" Target="http://es.presidencia.gov.co/normativa/normativa/DECRETO%201310%20DEL%2010%20DE%20AGOSTO%20DE%202016.pdf" TargetMode="External"/><Relationship Id="rId331" Type="http://schemas.openxmlformats.org/officeDocument/2006/relationships/hyperlink" Target="http://www.alcaldiabogota.gov.co/sisjur/normas/Norma1.jsp?i=2752" TargetMode="External"/><Relationship Id="rId373" Type="http://schemas.openxmlformats.org/officeDocument/2006/relationships/hyperlink" Target="http://es.presidencia.gov.co/normativa/normativa/DECRETO%20284%20DEL%2015%20FEBRERO%20DE%202018.pdf" TargetMode="External"/><Relationship Id="rId429" Type="http://schemas.openxmlformats.org/officeDocument/2006/relationships/hyperlink" Target="https://www.medellin.gov.co/normograma/docs/resolucion_minminas_181568_2010.htm" TargetMode="External"/><Relationship Id="rId1" Type="http://schemas.openxmlformats.org/officeDocument/2006/relationships/hyperlink" Target="https://www.minsalud.gov.co/Normatividad_Nuevo/Resoluci%C3%B3n%205602%20de%202015.pdf" TargetMode="External"/><Relationship Id="rId233" Type="http://schemas.openxmlformats.org/officeDocument/2006/relationships/hyperlink" Target="http://www.icbf.gov.co/cargues/avance/docs/resolucion_mintrabajo_rt240079.htm" TargetMode="External"/><Relationship Id="rId440" Type="http://schemas.openxmlformats.org/officeDocument/2006/relationships/hyperlink" Target="../../../../AppData/Local/Microsoft/Windows/INetCache/Content.Outlook/AppData/Local/Microsoft/Windows/INetCache/Downloads/RESOLUCION%20380%20-%2010%20DE%20MARZO%20DE%202020%20-%20MINSALUD.pdf" TargetMode="External"/><Relationship Id="rId28" Type="http://schemas.openxmlformats.org/officeDocument/2006/relationships/hyperlink" Target="http://www.icbf.gov.co/cargues/avance/docs/ley_1610_2013.htm" TargetMode="External"/><Relationship Id="rId275" Type="http://schemas.openxmlformats.org/officeDocument/2006/relationships/hyperlink" Target="http://www.alcaldiabogota.gov.co/sisjur/normas/Norma1.jsp?i=15861" TargetMode="External"/><Relationship Id="rId300" Type="http://schemas.openxmlformats.org/officeDocument/2006/relationships/hyperlink" Target="http://www.icbf.gov.co/cargues/avance/docs/ley_0789_2002.htm" TargetMode="External"/><Relationship Id="rId482" Type="http://schemas.openxmlformats.org/officeDocument/2006/relationships/hyperlink" Target="http://www.secretariasenado.gov.co/senado/basedoc/ley_1955_2019.html" TargetMode="External"/><Relationship Id="rId81" Type="http://schemas.openxmlformats.org/officeDocument/2006/relationships/hyperlink" Target="http://www.icbf.gov.co/cargues/avance/docs/resolucion_minsaludps_4502_2012.htm" TargetMode="External"/><Relationship Id="rId135" Type="http://schemas.openxmlformats.org/officeDocument/2006/relationships/hyperlink" Target="http://www.alcaldiabogota.gov.co/sisjur/normas/Norma1.jsp?i=6966" TargetMode="External"/><Relationship Id="rId177" Type="http://schemas.openxmlformats.org/officeDocument/2006/relationships/hyperlink" Target="http://es.presidencia.gov.co/normativa/normativa/LEY%201822%20DEL%204%20DE%20ENERO%20DE%202017.pdf" TargetMode="External"/><Relationship Id="rId342" Type="http://schemas.openxmlformats.org/officeDocument/2006/relationships/hyperlink" Target="http://fondoriesgoslaborales.gov.co/documents/Normatividad/Resoluciones/Res-13824-1989.pdf" TargetMode="External"/><Relationship Id="rId384" Type="http://schemas.openxmlformats.org/officeDocument/2006/relationships/hyperlink" Target="https://www.minsalud.gov.co/sites/rid/Lists/BibliotecaDigital/RIDE/DE/DIJ/resolucion-089-de-2019.pdf" TargetMode="External"/><Relationship Id="rId202" Type="http://schemas.openxmlformats.org/officeDocument/2006/relationships/hyperlink" Target="http://www.alcaldiabogota.gov.co/sisjur/normas/Norma1.jsp?i=1177" TargetMode="External"/><Relationship Id="rId244" Type="http://schemas.openxmlformats.org/officeDocument/2006/relationships/hyperlink" Target="http://www.alcaldiabogota.gov.co/sisjur/normas/Norma1.jsp?i=297" TargetMode="External"/><Relationship Id="rId39" Type="http://schemas.openxmlformats.org/officeDocument/2006/relationships/hyperlink" Target="http://www.icbf.gov.co/cargues/avance/docs/decreto_1072_2015.htm" TargetMode="External"/><Relationship Id="rId286" Type="http://schemas.openxmlformats.org/officeDocument/2006/relationships/hyperlink" Target="http://www.icbf.gov.co/cargues/avance/docs/ley_0828_2003.htm" TargetMode="External"/><Relationship Id="rId451" Type="http://schemas.openxmlformats.org/officeDocument/2006/relationships/hyperlink" Target="https://yopalcasanare.micolombiadigital.gov.co/tema/normatividad" TargetMode="External"/><Relationship Id="rId50" Type="http://schemas.openxmlformats.org/officeDocument/2006/relationships/hyperlink" Target="http://www.icbf.gov.co/cargues/avance/docs/resolucion_minsaludps_5094_2013.htm" TargetMode="External"/><Relationship Id="rId104" Type="http://schemas.openxmlformats.org/officeDocument/2006/relationships/hyperlink" Target="http://www.alcaldiabogota.gov.co/sisjur/normas/Norma1.jsp?i=39995" TargetMode="External"/><Relationship Id="rId146" Type="http://schemas.openxmlformats.org/officeDocument/2006/relationships/hyperlink" Target="../../../../AppData/Local/Microsoft/Windows/INetCache/Content.Outlook/AppData/Local/Escritorio/Resolucion-1900-2008.pdf" TargetMode="External"/><Relationship Id="rId188" Type="http://schemas.openxmlformats.org/officeDocument/2006/relationships/hyperlink" Target="http://www.icbf.gov.co/cargues/avance/docs/codigo_sustantivo_trabajo.htm" TargetMode="External"/><Relationship Id="rId311" Type="http://schemas.openxmlformats.org/officeDocument/2006/relationships/hyperlink" Target="http://www.alcaldiabogota.gov.co/sisjur/normas/Norma1.jsp?i=13585" TargetMode="External"/><Relationship Id="rId353" Type="http://schemas.openxmlformats.org/officeDocument/2006/relationships/hyperlink" Target="http://www.alcaldiabogota.gov.co/sisjur/normas/Norma1.jsp?i=3333" TargetMode="External"/><Relationship Id="rId395" Type="http://schemas.openxmlformats.org/officeDocument/2006/relationships/hyperlink" Target="https://www.funcionpublica.gov.co/eva/gestornormativo/norma.php?i=80076" TargetMode="External"/><Relationship Id="rId409" Type="http://schemas.openxmlformats.org/officeDocument/2006/relationships/hyperlink" Target="https://www.icbf.gov.co/cargues/avance/docs/resolucion_mtra_1796_2018.htm" TargetMode="External"/><Relationship Id="rId92" Type="http://schemas.openxmlformats.org/officeDocument/2006/relationships/hyperlink" Target="http://www.alcaldiabogota.gov.co/sisjur/normas/Norma1.jsp?i=43202" TargetMode="External"/><Relationship Id="rId213" Type="http://schemas.openxmlformats.org/officeDocument/2006/relationships/hyperlink" Target="http://www.alcaldiabogota.gov.co/sisjur/normas/Norma1.jsp?i=1177" TargetMode="External"/><Relationship Id="rId420" Type="http://schemas.openxmlformats.org/officeDocument/2006/relationships/hyperlink" Target="https://www.analdex.org/wp-content/uploads/2019/12/DECRETO-No.-2106-DE-2019.pdf" TargetMode="External"/><Relationship Id="rId255" Type="http://schemas.openxmlformats.org/officeDocument/2006/relationships/hyperlink" Target="http://www.icbf.gov.co/cargues/avance/docs/resolucion_minproteccion_2115_2007.htm" TargetMode="External"/><Relationship Id="rId297" Type="http://schemas.openxmlformats.org/officeDocument/2006/relationships/hyperlink" Target="http://www.icbf.gov.co/cargues/avance/docs/ley_0776_2002.htm" TargetMode="External"/><Relationship Id="rId462" Type="http://schemas.openxmlformats.org/officeDocument/2006/relationships/hyperlink" Target="https://yopalcasanare.micolombiadigital.gov.co/tema/normatividad" TargetMode="External"/><Relationship Id="rId115" Type="http://schemas.openxmlformats.org/officeDocument/2006/relationships/hyperlink" Target="http://tienda.icontec.org/brief/NTC5693-1.pdf" TargetMode="External"/><Relationship Id="rId157" Type="http://schemas.openxmlformats.org/officeDocument/2006/relationships/hyperlink" Target="https://www.invima.gov.co/images/decreto_22702012.pdf" TargetMode="External"/><Relationship Id="rId322" Type="http://schemas.openxmlformats.org/officeDocument/2006/relationships/hyperlink" Target="http://www.alcaldiabogota.gov.co/sisjur/normas/Norma1.jsp?i=7128" TargetMode="External"/><Relationship Id="rId364" Type="http://schemas.openxmlformats.org/officeDocument/2006/relationships/hyperlink" Target="http://www.icbf.gov.co/cargues/avance/docs/decreto_0561_1984.htm" TargetMode="External"/><Relationship Id="rId61" Type="http://schemas.openxmlformats.org/officeDocument/2006/relationships/hyperlink" Target="http://www.icbf.gov.co/cargues/avance/docs/ley_1672_2013.htm" TargetMode="External"/><Relationship Id="rId199" Type="http://schemas.openxmlformats.org/officeDocument/2006/relationships/hyperlink" Target="http://www.alcaldiabogota.gov.co/sisjur/normas/Norma1.jsp?i=1177" TargetMode="External"/><Relationship Id="rId19" Type="http://schemas.openxmlformats.org/officeDocument/2006/relationships/hyperlink" Target="http://crconsultorescolombia.com/wp-content/uploads/2014/04/DECRETO-685-DEL-07-DE-ABRIL-DE-2014.pdf" TargetMode="External"/><Relationship Id="rId224" Type="http://schemas.openxmlformats.org/officeDocument/2006/relationships/hyperlink" Target="http://www.alcaldiabogota.gov.co/sisjur/normas/Norma1.jsp?i=1177" TargetMode="External"/><Relationship Id="rId266" Type="http://schemas.openxmlformats.org/officeDocument/2006/relationships/hyperlink" Target="http://www.icbf.gov.co/cargues/avance/docs/resolucion_minambientevdt_0627_2006.htm" TargetMode="External"/><Relationship Id="rId431" Type="http://schemas.openxmlformats.org/officeDocument/2006/relationships/hyperlink" Target="https://normograma.info/findeter/docs/resolucion_minminas_180173_2011.htm" TargetMode="External"/><Relationship Id="rId473" Type="http://schemas.openxmlformats.org/officeDocument/2006/relationships/hyperlink" Target="../../../../AppData/Local/Microsoft/Windows/INetCache/Content.Outlook/AppData/Local/Microsoft/Windows/INetCache/Downloads/RESOLUCION%20380%20-%2010%20DE%20MARZO%20DE%202020%20-%20MINSALUD.pdf" TargetMode="External"/><Relationship Id="rId30" Type="http://schemas.openxmlformats.org/officeDocument/2006/relationships/hyperlink" Target="http://www.secretariasenado.gov.co/senado/basedoc/ley_1753_2015.html" TargetMode="External"/><Relationship Id="rId126" Type="http://schemas.openxmlformats.org/officeDocument/2006/relationships/hyperlink" Target="http://www.icbf.gov.co/cargues/avance/docs/c-174_2009.htm" TargetMode="External"/><Relationship Id="rId168" Type="http://schemas.openxmlformats.org/officeDocument/2006/relationships/hyperlink" Target="http://www.minambiente.gov.co/images/57-Resoluci%C3%B3n_No._0668-2016.pdf" TargetMode="External"/><Relationship Id="rId333" Type="http://schemas.openxmlformats.org/officeDocument/2006/relationships/hyperlink" Target="http://www.alcaldiabogota.gov.co/sisjur/normas/Norma1.jsp?i=16061" TargetMode="External"/><Relationship Id="rId72" Type="http://schemas.openxmlformats.org/officeDocument/2006/relationships/hyperlink" Target="http://wsp.presidencia.gov.co/Normativa/Leyes/Documents/ley154805072012.pdf" TargetMode="External"/><Relationship Id="rId375" Type="http://schemas.openxmlformats.org/officeDocument/2006/relationships/hyperlink" Target="http://es.presidencia.gov.co/normativa/normativa/DECRETO%201496%20DEL%2006%20DE%20AGOSTO%20DE%202018.pdf" TargetMode="External"/><Relationship Id="rId3" Type="http://schemas.openxmlformats.org/officeDocument/2006/relationships/hyperlink" Target="http://wp.presidencia.gov.co/sitios/normativa/decretos/2015/Decretos2015/DECRETO%202362%20DEL%207%20DE%20DICIEMBRE%20DE%202015.pdf" TargetMode="External"/><Relationship Id="rId235" Type="http://schemas.openxmlformats.org/officeDocument/2006/relationships/hyperlink" Target="http://www.icbf.gov.co/cargues/avance/docs/resolucion_mintrabajo_rt240079.htm" TargetMode="External"/><Relationship Id="rId277" Type="http://schemas.openxmlformats.org/officeDocument/2006/relationships/hyperlink" Target="http://www.alcaldiabogota.gov.co/sisjur/normas/Norma1.jsp?i=18301" TargetMode="External"/><Relationship Id="rId400" Type="http://schemas.openxmlformats.org/officeDocument/2006/relationships/hyperlink" Target="http://legal.legis.com.co/document?obra=legcol&amp;document=legcol_c9c5d006710a420ba3fb5545fa9bea28" TargetMode="External"/><Relationship Id="rId442" Type="http://schemas.openxmlformats.org/officeDocument/2006/relationships/hyperlink" Target="../../../../AppData/Local/Microsoft/Windows/INetCache/Content.Outlook/AppData/Local/Microsoft/Windows/INetCache/Downloads/RESOLUCION%20380%20-%2010%20DE%20MARZO%20DE%202020%20-%20MINSALUD.pdf" TargetMode="External"/><Relationship Id="rId484" Type="http://schemas.openxmlformats.org/officeDocument/2006/relationships/hyperlink" Target="http://www.secretariasenado.gov.co/senado/basedoc/ley_1955_2019.html" TargetMode="External"/><Relationship Id="rId137" Type="http://schemas.openxmlformats.org/officeDocument/2006/relationships/hyperlink" Target="http://www.icbf.gov.co/cargues/avance/docs/resolucion_minambienteds_1541_2013.htm" TargetMode="External"/><Relationship Id="rId302" Type="http://schemas.openxmlformats.org/officeDocument/2006/relationships/hyperlink" Target="http://www.icbf.gov.co/cargues/avance/docs/resolucion_mintransporte_19200_2002.htm" TargetMode="External"/><Relationship Id="rId344" Type="http://schemas.openxmlformats.org/officeDocument/2006/relationships/hyperlink" Target="http://www.alcaldiabogota.gov.co/sisjur/normas/Norma1.jsp?i=1357"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isjur.bogotajuridica.gov.co/sisjur/normas/Norma1.jsp?i=93400" TargetMode="External"/><Relationship Id="rId2" Type="http://schemas.openxmlformats.org/officeDocument/2006/relationships/hyperlink" Target="https://safetya.co/emisor/ministerio-del-trabajo/" TargetMode="External"/><Relationship Id="rId1" Type="http://schemas.openxmlformats.org/officeDocument/2006/relationships/hyperlink" Target="https://safetya.co/emisor/ministerio-del-trabajo/" TargetMode="External"/><Relationship Id="rId4" Type="http://schemas.openxmlformats.org/officeDocument/2006/relationships/hyperlink" Target="http://sisjur.bogotajuridica.gov.co/sisjur/normas/Norma1.jsp?i=93400"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558"/>
  <sheetViews>
    <sheetView tabSelected="1" zoomScale="80" zoomScaleNormal="80" workbookViewId="0">
      <selection activeCell="M1" sqref="A1:XFD3"/>
    </sheetView>
  </sheetViews>
  <sheetFormatPr baseColWidth="10" defaultColWidth="11.3984375" defaultRowHeight="14" x14ac:dyDescent="0.15"/>
  <cols>
    <col min="1" max="2" width="26" style="5" customWidth="1"/>
    <col min="3" max="3" width="18.19921875" style="5" customWidth="1"/>
    <col min="4" max="4" width="14.19921875" style="5" customWidth="1"/>
    <col min="5" max="5" width="16.3984375" style="5" customWidth="1"/>
    <col min="6" max="6" width="11.3984375" style="5"/>
    <col min="7" max="7" width="19.796875" style="5" customWidth="1"/>
    <col min="8" max="10" width="11.3984375" style="5"/>
    <col min="11" max="11" width="34.796875" style="5" customWidth="1"/>
    <col min="12" max="12" width="14.19921875" style="5" customWidth="1"/>
    <col min="13" max="13" width="11.3984375" style="5"/>
    <col min="14" max="14" width="17.3984375" style="5" bestFit="1" customWidth="1"/>
    <col min="15" max="15" width="15" style="5" customWidth="1"/>
    <col min="16" max="16" width="17" style="5" customWidth="1"/>
    <col min="17" max="16384" width="11.3984375" style="5"/>
  </cols>
  <sheetData>
    <row r="1" spans="1:16" ht="15" customHeight="1" x14ac:dyDescent="0.15">
      <c r="A1" s="270"/>
      <c r="B1" s="271"/>
      <c r="C1" s="285" t="s">
        <v>3080</v>
      </c>
      <c r="D1" s="286"/>
      <c r="E1" s="286"/>
      <c r="F1" s="286"/>
      <c r="G1" s="286"/>
      <c r="H1" s="286"/>
      <c r="I1" s="286"/>
      <c r="J1" s="286"/>
      <c r="K1" s="286"/>
      <c r="L1" s="287"/>
      <c r="M1" s="268" t="s">
        <v>3076</v>
      </c>
      <c r="N1" s="267"/>
      <c r="O1" s="276"/>
      <c r="P1" s="277"/>
    </row>
    <row r="2" spans="1:16" ht="34" customHeight="1" x14ac:dyDescent="0.15">
      <c r="A2" s="272"/>
      <c r="B2" s="273"/>
      <c r="C2" s="288"/>
      <c r="D2" s="289"/>
      <c r="E2" s="289"/>
      <c r="F2" s="289"/>
      <c r="G2" s="289"/>
      <c r="H2" s="289"/>
      <c r="I2" s="289"/>
      <c r="J2" s="289"/>
      <c r="K2" s="289"/>
      <c r="L2" s="290"/>
      <c r="M2" s="282" t="s">
        <v>3079</v>
      </c>
      <c r="N2" s="284"/>
      <c r="O2" s="280"/>
      <c r="P2" s="281"/>
    </row>
    <row r="3" spans="1:16" ht="34" customHeight="1" x14ac:dyDescent="0.15">
      <c r="A3" s="274"/>
      <c r="B3" s="275"/>
      <c r="C3" s="282" t="s">
        <v>3077</v>
      </c>
      <c r="D3" s="283"/>
      <c r="E3" s="283"/>
      <c r="F3" s="283"/>
      <c r="G3" s="283"/>
      <c r="H3" s="284"/>
      <c r="I3" s="262" t="s">
        <v>3078</v>
      </c>
      <c r="J3" s="263"/>
      <c r="K3" s="263"/>
      <c r="L3" s="263"/>
      <c r="M3" s="263"/>
      <c r="N3" s="264"/>
      <c r="O3" s="278"/>
      <c r="P3" s="279"/>
    </row>
    <row r="4" spans="1:16" x14ac:dyDescent="0.15">
      <c r="O4" s="221" t="s">
        <v>0</v>
      </c>
      <c r="P4" s="221" t="s">
        <v>1</v>
      </c>
    </row>
    <row r="5" spans="1:16" ht="48" x14ac:dyDescent="0.15">
      <c r="A5" s="102" t="s">
        <v>2</v>
      </c>
      <c r="B5" s="102" t="s">
        <v>3</v>
      </c>
      <c r="C5" s="102" t="s">
        <v>4</v>
      </c>
      <c r="D5" s="103" t="s">
        <v>5</v>
      </c>
      <c r="E5" s="104" t="s">
        <v>6</v>
      </c>
      <c r="F5" s="105" t="s">
        <v>7</v>
      </c>
      <c r="G5" s="102" t="s">
        <v>8</v>
      </c>
      <c r="H5" s="106" t="s">
        <v>9</v>
      </c>
      <c r="I5" s="102" t="s">
        <v>10</v>
      </c>
      <c r="J5" s="102" t="s">
        <v>11</v>
      </c>
      <c r="K5" s="107" t="s">
        <v>12</v>
      </c>
      <c r="L5" s="102" t="s">
        <v>13</v>
      </c>
      <c r="M5" s="115" t="s">
        <v>14</v>
      </c>
      <c r="N5" s="192" t="s">
        <v>15</v>
      </c>
      <c r="O5" s="102" t="s">
        <v>16</v>
      </c>
      <c r="P5" s="102" t="s">
        <v>16</v>
      </c>
    </row>
    <row r="6" spans="1:16" ht="48" x14ac:dyDescent="0.15">
      <c r="A6" s="6" t="s">
        <v>17</v>
      </c>
      <c r="B6" s="6" t="s">
        <v>18</v>
      </c>
      <c r="C6" s="6" t="s">
        <v>19</v>
      </c>
      <c r="D6" s="7">
        <v>18515</v>
      </c>
      <c r="E6" s="8" t="s">
        <v>20</v>
      </c>
      <c r="F6" s="9">
        <v>1950</v>
      </c>
      <c r="G6" s="6" t="s">
        <v>21</v>
      </c>
      <c r="H6" s="10" t="s">
        <v>22</v>
      </c>
      <c r="I6" s="1" t="s">
        <v>23</v>
      </c>
      <c r="J6" s="10" t="s">
        <v>22</v>
      </c>
      <c r="K6" s="11" t="s">
        <v>24</v>
      </c>
      <c r="L6" s="6" t="s">
        <v>25</v>
      </c>
      <c r="M6" s="116" t="s">
        <v>26</v>
      </c>
      <c r="N6" s="50">
        <v>2021</v>
      </c>
      <c r="O6" s="10" t="s">
        <v>22</v>
      </c>
      <c r="P6" s="10"/>
    </row>
    <row r="7" spans="1:16" ht="108" x14ac:dyDescent="0.15">
      <c r="A7" s="6" t="s">
        <v>17</v>
      </c>
      <c r="B7" s="6" t="s">
        <v>27</v>
      </c>
      <c r="C7" s="6" t="s">
        <v>19</v>
      </c>
      <c r="D7" s="7">
        <v>18515</v>
      </c>
      <c r="E7" s="8" t="s">
        <v>20</v>
      </c>
      <c r="F7" s="9">
        <v>1950</v>
      </c>
      <c r="G7" s="6" t="s">
        <v>28</v>
      </c>
      <c r="H7" s="10" t="s">
        <v>22</v>
      </c>
      <c r="I7" s="1" t="s">
        <v>23</v>
      </c>
      <c r="J7" s="10" t="s">
        <v>22</v>
      </c>
      <c r="K7" s="11" t="s">
        <v>29</v>
      </c>
      <c r="L7" s="6" t="s">
        <v>30</v>
      </c>
      <c r="M7" s="116" t="s">
        <v>31</v>
      </c>
      <c r="N7" s="50">
        <v>2021</v>
      </c>
      <c r="O7" s="10" t="s">
        <v>22</v>
      </c>
      <c r="P7" s="10"/>
    </row>
    <row r="8" spans="1:16" ht="168" x14ac:dyDescent="0.15">
      <c r="A8" s="6" t="s">
        <v>17</v>
      </c>
      <c r="B8" s="6" t="s">
        <v>32</v>
      </c>
      <c r="C8" s="6" t="s">
        <v>19</v>
      </c>
      <c r="D8" s="7">
        <v>18515</v>
      </c>
      <c r="E8" s="8" t="s">
        <v>20</v>
      </c>
      <c r="F8" s="9">
        <v>1950</v>
      </c>
      <c r="G8" s="6" t="s">
        <v>33</v>
      </c>
      <c r="H8" s="10" t="s">
        <v>22</v>
      </c>
      <c r="I8" s="1" t="s">
        <v>23</v>
      </c>
      <c r="J8" s="10" t="s">
        <v>34</v>
      </c>
      <c r="K8" s="11" t="s">
        <v>35</v>
      </c>
      <c r="L8" s="6" t="s">
        <v>36</v>
      </c>
      <c r="M8" s="116" t="s">
        <v>26</v>
      </c>
      <c r="N8" s="50">
        <v>2021</v>
      </c>
      <c r="O8" s="10" t="s">
        <v>34</v>
      </c>
      <c r="P8" s="10"/>
    </row>
    <row r="9" spans="1:16" ht="108" x14ac:dyDescent="0.15">
      <c r="A9" s="6" t="s">
        <v>17</v>
      </c>
      <c r="B9" s="6" t="s">
        <v>37</v>
      </c>
      <c r="C9" s="6" t="s">
        <v>19</v>
      </c>
      <c r="D9" s="7">
        <v>18515</v>
      </c>
      <c r="E9" s="8" t="s">
        <v>20</v>
      </c>
      <c r="F9" s="9">
        <v>1950</v>
      </c>
      <c r="G9" s="6" t="s">
        <v>38</v>
      </c>
      <c r="H9" s="10" t="s">
        <v>22</v>
      </c>
      <c r="I9" s="1" t="s">
        <v>23</v>
      </c>
      <c r="J9" s="10" t="s">
        <v>22</v>
      </c>
      <c r="K9" s="11" t="s">
        <v>29</v>
      </c>
      <c r="L9" s="6" t="s">
        <v>39</v>
      </c>
      <c r="M9" s="116" t="s">
        <v>31</v>
      </c>
      <c r="N9" s="50">
        <v>2021</v>
      </c>
      <c r="O9" s="10" t="s">
        <v>22</v>
      </c>
      <c r="P9" s="10"/>
    </row>
    <row r="10" spans="1:16" ht="108" x14ac:dyDescent="0.15">
      <c r="A10" s="6" t="s">
        <v>17</v>
      </c>
      <c r="B10" s="6" t="s">
        <v>40</v>
      </c>
      <c r="C10" s="6" t="s">
        <v>19</v>
      </c>
      <c r="D10" s="7">
        <v>18515</v>
      </c>
      <c r="E10" s="8" t="s">
        <v>20</v>
      </c>
      <c r="F10" s="9">
        <v>1950</v>
      </c>
      <c r="G10" s="6" t="s">
        <v>41</v>
      </c>
      <c r="H10" s="10" t="s">
        <v>22</v>
      </c>
      <c r="I10" s="1" t="s">
        <v>23</v>
      </c>
      <c r="J10" s="10" t="s">
        <v>22</v>
      </c>
      <c r="K10" s="11" t="s">
        <v>29</v>
      </c>
      <c r="L10" s="6" t="s">
        <v>42</v>
      </c>
      <c r="M10" s="116" t="s">
        <v>31</v>
      </c>
      <c r="N10" s="50">
        <v>2021</v>
      </c>
      <c r="O10" s="10" t="s">
        <v>22</v>
      </c>
      <c r="P10" s="10"/>
    </row>
    <row r="11" spans="1:16" ht="180" x14ac:dyDescent="0.15">
      <c r="A11" s="6" t="s">
        <v>17</v>
      </c>
      <c r="B11" s="6" t="s">
        <v>43</v>
      </c>
      <c r="C11" s="6" t="s">
        <v>19</v>
      </c>
      <c r="D11" s="7">
        <v>18515</v>
      </c>
      <c r="E11" s="8" t="s">
        <v>20</v>
      </c>
      <c r="F11" s="9">
        <v>1950</v>
      </c>
      <c r="G11" s="6" t="s">
        <v>44</v>
      </c>
      <c r="H11" s="10" t="s">
        <v>22</v>
      </c>
      <c r="I11" s="1" t="s">
        <v>23</v>
      </c>
      <c r="J11" s="10" t="s">
        <v>22</v>
      </c>
      <c r="K11" s="11" t="s">
        <v>45</v>
      </c>
      <c r="L11" s="6" t="s">
        <v>46</v>
      </c>
      <c r="M11" s="116" t="s">
        <v>31</v>
      </c>
      <c r="N11" s="50">
        <v>2021</v>
      </c>
      <c r="O11" s="10" t="s">
        <v>22</v>
      </c>
      <c r="P11" s="10"/>
    </row>
    <row r="12" spans="1:16" ht="60" x14ac:dyDescent="0.15">
      <c r="A12" s="6" t="s">
        <v>17</v>
      </c>
      <c r="B12" s="6" t="s">
        <v>47</v>
      </c>
      <c r="C12" s="6" t="s">
        <v>19</v>
      </c>
      <c r="D12" s="7">
        <v>18515</v>
      </c>
      <c r="E12" s="8" t="s">
        <v>20</v>
      </c>
      <c r="F12" s="9">
        <v>1950</v>
      </c>
      <c r="G12" s="6" t="s">
        <v>48</v>
      </c>
      <c r="H12" s="10" t="s">
        <v>22</v>
      </c>
      <c r="I12" s="1" t="s">
        <v>23</v>
      </c>
      <c r="J12" s="10" t="s">
        <v>22</v>
      </c>
      <c r="K12" s="11"/>
      <c r="L12" s="6" t="s">
        <v>49</v>
      </c>
      <c r="M12" s="116" t="s">
        <v>50</v>
      </c>
      <c r="N12" s="50">
        <v>2021</v>
      </c>
      <c r="O12" s="10" t="s">
        <v>22</v>
      </c>
      <c r="P12" s="10"/>
    </row>
    <row r="13" spans="1:16" ht="132" x14ac:dyDescent="0.15">
      <c r="A13" s="6" t="s">
        <v>51</v>
      </c>
      <c r="B13" s="6" t="s">
        <v>52</v>
      </c>
      <c r="C13" s="6" t="s">
        <v>53</v>
      </c>
      <c r="D13" s="7">
        <v>27017</v>
      </c>
      <c r="E13" s="8" t="s">
        <v>54</v>
      </c>
      <c r="F13" s="9">
        <v>1973</v>
      </c>
      <c r="G13" s="6" t="s">
        <v>55</v>
      </c>
      <c r="H13" s="10" t="s">
        <v>22</v>
      </c>
      <c r="I13" s="1" t="s">
        <v>23</v>
      </c>
      <c r="J13" s="10" t="s">
        <v>22</v>
      </c>
      <c r="K13" s="11" t="s">
        <v>56</v>
      </c>
      <c r="L13" s="6" t="s">
        <v>57</v>
      </c>
      <c r="M13" s="116" t="s">
        <v>58</v>
      </c>
      <c r="N13" s="50">
        <v>2021</v>
      </c>
      <c r="O13" s="10" t="s">
        <v>22</v>
      </c>
      <c r="P13" s="10"/>
    </row>
    <row r="14" spans="1:16" ht="144" x14ac:dyDescent="0.15">
      <c r="A14" s="6" t="s">
        <v>59</v>
      </c>
      <c r="B14" s="6" t="s">
        <v>60</v>
      </c>
      <c r="C14" s="6" t="s">
        <v>61</v>
      </c>
      <c r="D14" s="7">
        <v>27381</v>
      </c>
      <c r="E14" s="8"/>
      <c r="F14" s="9">
        <v>1974</v>
      </c>
      <c r="G14" s="6" t="s">
        <v>62</v>
      </c>
      <c r="H14" s="10" t="s">
        <v>63</v>
      </c>
      <c r="I14" s="1" t="s">
        <v>23</v>
      </c>
      <c r="J14" s="14" t="s">
        <v>22</v>
      </c>
      <c r="K14" s="11" t="s">
        <v>29</v>
      </c>
      <c r="L14" s="6" t="s">
        <v>64</v>
      </c>
      <c r="M14" s="116" t="s">
        <v>26</v>
      </c>
      <c r="N14" s="50">
        <v>2021</v>
      </c>
      <c r="O14" s="14" t="s">
        <v>22</v>
      </c>
      <c r="P14" s="14"/>
    </row>
    <row r="15" spans="1:16" ht="108" x14ac:dyDescent="0.15">
      <c r="A15" s="6" t="s">
        <v>51</v>
      </c>
      <c r="B15" s="6" t="s">
        <v>65</v>
      </c>
      <c r="C15" s="6" t="s">
        <v>66</v>
      </c>
      <c r="D15" s="7">
        <v>28879</v>
      </c>
      <c r="E15" s="8" t="s">
        <v>67</v>
      </c>
      <c r="F15" s="9">
        <v>1979</v>
      </c>
      <c r="G15" s="6" t="s">
        <v>68</v>
      </c>
      <c r="H15" s="10" t="s">
        <v>22</v>
      </c>
      <c r="I15" s="1" t="s">
        <v>23</v>
      </c>
      <c r="J15" s="14" t="s">
        <v>22</v>
      </c>
      <c r="K15" s="11" t="s">
        <v>29</v>
      </c>
      <c r="L15" s="6"/>
      <c r="M15" s="116" t="s">
        <v>31</v>
      </c>
      <c r="N15" s="50">
        <v>2021</v>
      </c>
      <c r="O15" s="14" t="s">
        <v>22</v>
      </c>
      <c r="P15" s="14"/>
    </row>
    <row r="16" spans="1:16" ht="108" x14ac:dyDescent="0.15">
      <c r="A16" s="6" t="s">
        <v>51</v>
      </c>
      <c r="B16" s="6" t="s">
        <v>69</v>
      </c>
      <c r="C16" s="6" t="s">
        <v>66</v>
      </c>
      <c r="D16" s="7">
        <v>28879</v>
      </c>
      <c r="E16" s="8" t="s">
        <v>67</v>
      </c>
      <c r="F16" s="9">
        <v>1979</v>
      </c>
      <c r="G16" s="6" t="s">
        <v>70</v>
      </c>
      <c r="H16" s="10" t="s">
        <v>22</v>
      </c>
      <c r="I16" s="1" t="s">
        <v>23</v>
      </c>
      <c r="J16" s="14" t="s">
        <v>22</v>
      </c>
      <c r="K16" s="11" t="s">
        <v>29</v>
      </c>
      <c r="L16" s="6" t="s">
        <v>71</v>
      </c>
      <c r="M16" s="116" t="s">
        <v>31</v>
      </c>
      <c r="N16" s="50">
        <v>2021</v>
      </c>
      <c r="O16" s="14" t="s">
        <v>22</v>
      </c>
      <c r="P16" s="14"/>
    </row>
    <row r="17" spans="1:16" ht="108" x14ac:dyDescent="0.15">
      <c r="A17" s="6" t="s">
        <v>51</v>
      </c>
      <c r="B17" s="6" t="s">
        <v>72</v>
      </c>
      <c r="C17" s="6" t="s">
        <v>66</v>
      </c>
      <c r="D17" s="7">
        <v>28879</v>
      </c>
      <c r="E17" s="8" t="s">
        <v>67</v>
      </c>
      <c r="F17" s="9">
        <v>1979</v>
      </c>
      <c r="G17" s="6" t="s">
        <v>73</v>
      </c>
      <c r="H17" s="10" t="s">
        <v>22</v>
      </c>
      <c r="I17" s="1" t="s">
        <v>23</v>
      </c>
      <c r="J17" s="14" t="s">
        <v>22</v>
      </c>
      <c r="K17" s="11" t="s">
        <v>29</v>
      </c>
      <c r="L17" s="6" t="s">
        <v>74</v>
      </c>
      <c r="M17" s="116" t="s">
        <v>26</v>
      </c>
      <c r="N17" s="50">
        <v>2021</v>
      </c>
      <c r="O17" s="14" t="s">
        <v>22</v>
      </c>
      <c r="P17" s="14"/>
    </row>
    <row r="18" spans="1:16" ht="108" x14ac:dyDescent="0.15">
      <c r="A18" s="6" t="s">
        <v>51</v>
      </c>
      <c r="B18" s="6" t="s">
        <v>75</v>
      </c>
      <c r="C18" s="6" t="s">
        <v>76</v>
      </c>
      <c r="D18" s="7">
        <v>28879</v>
      </c>
      <c r="E18" s="8" t="s">
        <v>67</v>
      </c>
      <c r="F18" s="9">
        <v>1979</v>
      </c>
      <c r="G18" s="6" t="s">
        <v>77</v>
      </c>
      <c r="H18" s="10" t="s">
        <v>22</v>
      </c>
      <c r="I18" s="1" t="s">
        <v>23</v>
      </c>
      <c r="J18" s="14" t="s">
        <v>22</v>
      </c>
      <c r="K18" s="11" t="s">
        <v>29</v>
      </c>
      <c r="L18" s="6" t="s">
        <v>78</v>
      </c>
      <c r="M18" s="116" t="s">
        <v>26</v>
      </c>
      <c r="N18" s="50">
        <v>2021</v>
      </c>
      <c r="O18" s="14" t="s">
        <v>22</v>
      </c>
      <c r="P18" s="14"/>
    </row>
    <row r="19" spans="1:16" ht="108" x14ac:dyDescent="0.15">
      <c r="A19" s="15" t="s">
        <v>59</v>
      </c>
      <c r="B19" s="16" t="s">
        <v>79</v>
      </c>
      <c r="C19" s="15" t="s">
        <v>80</v>
      </c>
      <c r="D19" s="7">
        <v>28879</v>
      </c>
      <c r="E19" s="8" t="s">
        <v>67</v>
      </c>
      <c r="F19" s="9">
        <v>1979</v>
      </c>
      <c r="G19" s="16" t="s">
        <v>81</v>
      </c>
      <c r="H19" s="10" t="s">
        <v>22</v>
      </c>
      <c r="I19" s="1" t="s">
        <v>23</v>
      </c>
      <c r="J19" s="10" t="s">
        <v>22</v>
      </c>
      <c r="K19" s="11" t="s">
        <v>29</v>
      </c>
      <c r="L19" s="16" t="s">
        <v>82</v>
      </c>
      <c r="M19" s="116" t="s">
        <v>31</v>
      </c>
      <c r="N19" s="50">
        <v>2021</v>
      </c>
      <c r="O19" s="10" t="s">
        <v>22</v>
      </c>
      <c r="P19" s="10"/>
    </row>
    <row r="20" spans="1:16" ht="108" x14ac:dyDescent="0.15">
      <c r="A20" s="15" t="s">
        <v>59</v>
      </c>
      <c r="B20" s="16" t="s">
        <v>83</v>
      </c>
      <c r="C20" s="15" t="s">
        <v>80</v>
      </c>
      <c r="D20" s="7">
        <v>28879</v>
      </c>
      <c r="E20" s="8" t="s">
        <v>67</v>
      </c>
      <c r="F20" s="9">
        <v>1979</v>
      </c>
      <c r="G20" s="16" t="s">
        <v>84</v>
      </c>
      <c r="H20" s="10" t="s">
        <v>22</v>
      </c>
      <c r="I20" s="1" t="s">
        <v>23</v>
      </c>
      <c r="J20" s="10" t="s">
        <v>22</v>
      </c>
      <c r="K20" s="11" t="s">
        <v>29</v>
      </c>
      <c r="L20" s="16" t="s">
        <v>85</v>
      </c>
      <c r="M20" s="116" t="s">
        <v>31</v>
      </c>
      <c r="N20" s="50">
        <v>2021</v>
      </c>
      <c r="O20" s="10" t="s">
        <v>22</v>
      </c>
      <c r="P20" s="10"/>
    </row>
    <row r="21" spans="1:16" ht="108" x14ac:dyDescent="0.15">
      <c r="A21" s="15" t="s">
        <v>59</v>
      </c>
      <c r="B21" s="16" t="s">
        <v>79</v>
      </c>
      <c r="C21" s="15" t="s">
        <v>80</v>
      </c>
      <c r="D21" s="7">
        <v>28879</v>
      </c>
      <c r="E21" s="8" t="s">
        <v>67</v>
      </c>
      <c r="F21" s="9">
        <v>1979</v>
      </c>
      <c r="G21" s="16" t="s">
        <v>86</v>
      </c>
      <c r="H21" s="10" t="s">
        <v>22</v>
      </c>
      <c r="I21" s="1" t="s">
        <v>23</v>
      </c>
      <c r="J21" s="10" t="s">
        <v>22</v>
      </c>
      <c r="K21" s="11" t="s">
        <v>29</v>
      </c>
      <c r="L21" s="16" t="s">
        <v>87</v>
      </c>
      <c r="M21" s="116" t="s">
        <v>31</v>
      </c>
      <c r="N21" s="50">
        <v>2021</v>
      </c>
      <c r="O21" s="10" t="s">
        <v>22</v>
      </c>
      <c r="P21" s="10"/>
    </row>
    <row r="22" spans="1:16" ht="204" x14ac:dyDescent="0.15">
      <c r="A22" s="15" t="s">
        <v>59</v>
      </c>
      <c r="B22" s="16" t="s">
        <v>88</v>
      </c>
      <c r="C22" s="15" t="s">
        <v>80</v>
      </c>
      <c r="D22" s="7">
        <v>28879</v>
      </c>
      <c r="E22" s="8" t="s">
        <v>67</v>
      </c>
      <c r="F22" s="9">
        <v>1979</v>
      </c>
      <c r="G22" s="16" t="s">
        <v>89</v>
      </c>
      <c r="H22" s="10" t="s">
        <v>22</v>
      </c>
      <c r="I22" s="1" t="s">
        <v>23</v>
      </c>
      <c r="J22" s="10" t="s">
        <v>22</v>
      </c>
      <c r="K22" s="11" t="s">
        <v>29</v>
      </c>
      <c r="L22" s="16" t="s">
        <v>90</v>
      </c>
      <c r="M22" s="116" t="s">
        <v>31</v>
      </c>
      <c r="N22" s="50">
        <v>2021</v>
      </c>
      <c r="O22" s="10" t="s">
        <v>22</v>
      </c>
      <c r="P22" s="10"/>
    </row>
    <row r="23" spans="1:16" ht="156" x14ac:dyDescent="0.15">
      <c r="A23" s="15" t="s">
        <v>59</v>
      </c>
      <c r="B23" s="16" t="s">
        <v>91</v>
      </c>
      <c r="C23" s="15" t="s">
        <v>80</v>
      </c>
      <c r="D23" s="7">
        <v>28879</v>
      </c>
      <c r="E23" s="17" t="s">
        <v>67</v>
      </c>
      <c r="F23" s="9">
        <v>1979</v>
      </c>
      <c r="G23" s="16" t="s">
        <v>92</v>
      </c>
      <c r="H23" s="10" t="s">
        <v>22</v>
      </c>
      <c r="I23" s="1" t="s">
        <v>23</v>
      </c>
      <c r="J23" s="10" t="s">
        <v>22</v>
      </c>
      <c r="K23" s="11" t="s">
        <v>29</v>
      </c>
      <c r="L23" s="16" t="s">
        <v>93</v>
      </c>
      <c r="M23" s="116" t="s">
        <v>31</v>
      </c>
      <c r="N23" s="50">
        <v>2021</v>
      </c>
      <c r="O23" s="10" t="s">
        <v>22</v>
      </c>
      <c r="P23" s="10"/>
    </row>
    <row r="24" spans="1:16" ht="192" x14ac:dyDescent="0.15">
      <c r="A24" s="15" t="s">
        <v>59</v>
      </c>
      <c r="B24" s="16" t="s">
        <v>94</v>
      </c>
      <c r="C24" s="15" t="s">
        <v>80</v>
      </c>
      <c r="D24" s="7">
        <v>28879</v>
      </c>
      <c r="E24" s="17" t="s">
        <v>67</v>
      </c>
      <c r="F24" s="9">
        <v>1979</v>
      </c>
      <c r="G24" s="16" t="s">
        <v>95</v>
      </c>
      <c r="H24" s="10" t="s">
        <v>22</v>
      </c>
      <c r="I24" s="1" t="s">
        <v>23</v>
      </c>
      <c r="J24" s="10" t="s">
        <v>22</v>
      </c>
      <c r="K24" s="11" t="s">
        <v>29</v>
      </c>
      <c r="L24" s="16" t="s">
        <v>96</v>
      </c>
      <c r="M24" s="116" t="s">
        <v>31</v>
      </c>
      <c r="N24" s="50">
        <v>2021</v>
      </c>
      <c r="O24" s="10" t="s">
        <v>22</v>
      </c>
      <c r="P24" s="10"/>
    </row>
    <row r="25" spans="1:16" ht="108" x14ac:dyDescent="0.15">
      <c r="A25" s="18" t="s">
        <v>59</v>
      </c>
      <c r="B25" s="19" t="s">
        <v>97</v>
      </c>
      <c r="C25" s="15" t="s">
        <v>80</v>
      </c>
      <c r="D25" s="7">
        <v>28879</v>
      </c>
      <c r="E25" s="8" t="s">
        <v>67</v>
      </c>
      <c r="F25" s="9">
        <v>1979</v>
      </c>
      <c r="G25" s="16" t="s">
        <v>98</v>
      </c>
      <c r="H25" s="10" t="s">
        <v>22</v>
      </c>
      <c r="I25" s="1" t="s">
        <v>23</v>
      </c>
      <c r="J25" s="10" t="s">
        <v>22</v>
      </c>
      <c r="K25" s="11" t="s">
        <v>29</v>
      </c>
      <c r="L25" s="16" t="s">
        <v>99</v>
      </c>
      <c r="M25" s="116" t="s">
        <v>26</v>
      </c>
      <c r="N25" s="50">
        <v>2021</v>
      </c>
      <c r="O25" s="10" t="s">
        <v>22</v>
      </c>
      <c r="P25" s="10"/>
    </row>
    <row r="26" spans="1:16" ht="144" x14ac:dyDescent="0.15">
      <c r="A26" s="18" t="s">
        <v>59</v>
      </c>
      <c r="B26" s="19" t="s">
        <v>100</v>
      </c>
      <c r="C26" s="15" t="s">
        <v>80</v>
      </c>
      <c r="D26" s="7">
        <v>28879</v>
      </c>
      <c r="E26" s="8" t="s">
        <v>67</v>
      </c>
      <c r="F26" s="9">
        <v>1979</v>
      </c>
      <c r="G26" s="16" t="s">
        <v>101</v>
      </c>
      <c r="H26" s="10" t="s">
        <v>22</v>
      </c>
      <c r="I26" s="1" t="s">
        <v>23</v>
      </c>
      <c r="J26" s="10" t="s">
        <v>22</v>
      </c>
      <c r="K26" s="11" t="s">
        <v>29</v>
      </c>
      <c r="L26" s="20" t="s">
        <v>102</v>
      </c>
      <c r="M26" s="116" t="s">
        <v>31</v>
      </c>
      <c r="N26" s="50">
        <v>2021</v>
      </c>
      <c r="O26" s="10" t="s">
        <v>22</v>
      </c>
      <c r="P26" s="10"/>
    </row>
    <row r="27" spans="1:16" ht="192" x14ac:dyDescent="0.15">
      <c r="A27" s="18" t="s">
        <v>59</v>
      </c>
      <c r="B27" s="19" t="s">
        <v>103</v>
      </c>
      <c r="C27" s="15" t="s">
        <v>80</v>
      </c>
      <c r="D27" s="7">
        <v>28879</v>
      </c>
      <c r="E27" s="8" t="s">
        <v>67</v>
      </c>
      <c r="F27" s="9">
        <v>1979</v>
      </c>
      <c r="G27" s="16" t="s">
        <v>104</v>
      </c>
      <c r="H27" s="10" t="s">
        <v>22</v>
      </c>
      <c r="I27" s="1" t="s">
        <v>23</v>
      </c>
      <c r="J27" s="10" t="s">
        <v>22</v>
      </c>
      <c r="K27" s="11" t="s">
        <v>29</v>
      </c>
      <c r="L27" s="16" t="s">
        <v>105</v>
      </c>
      <c r="M27" s="116" t="s">
        <v>31</v>
      </c>
      <c r="N27" s="50">
        <v>2021</v>
      </c>
      <c r="O27" s="10" t="s">
        <v>22</v>
      </c>
      <c r="P27" s="10"/>
    </row>
    <row r="28" spans="1:16" ht="144" x14ac:dyDescent="0.15">
      <c r="A28" s="18" t="s">
        <v>59</v>
      </c>
      <c r="B28" s="19" t="s">
        <v>106</v>
      </c>
      <c r="C28" s="15" t="s">
        <v>80</v>
      </c>
      <c r="D28" s="7">
        <v>28879</v>
      </c>
      <c r="E28" s="8" t="s">
        <v>67</v>
      </c>
      <c r="F28" s="9">
        <v>1979</v>
      </c>
      <c r="G28" s="16" t="s">
        <v>107</v>
      </c>
      <c r="H28" s="10" t="s">
        <v>22</v>
      </c>
      <c r="I28" s="1" t="s">
        <v>23</v>
      </c>
      <c r="J28" s="10" t="s">
        <v>22</v>
      </c>
      <c r="K28" s="11" t="s">
        <v>29</v>
      </c>
      <c r="L28" s="16" t="s">
        <v>108</v>
      </c>
      <c r="M28" s="116" t="s">
        <v>31</v>
      </c>
      <c r="N28" s="50">
        <v>2021</v>
      </c>
      <c r="O28" s="10" t="s">
        <v>22</v>
      </c>
      <c r="P28" s="10"/>
    </row>
    <row r="29" spans="1:16" ht="108" x14ac:dyDescent="0.15">
      <c r="A29" s="18" t="s">
        <v>59</v>
      </c>
      <c r="B29" s="19" t="s">
        <v>109</v>
      </c>
      <c r="C29" s="15" t="s">
        <v>80</v>
      </c>
      <c r="D29" s="7">
        <v>28879</v>
      </c>
      <c r="E29" s="8" t="s">
        <v>67</v>
      </c>
      <c r="F29" s="9">
        <v>1979</v>
      </c>
      <c r="G29" s="16" t="s">
        <v>110</v>
      </c>
      <c r="H29" s="10" t="s">
        <v>22</v>
      </c>
      <c r="I29" s="1" t="s">
        <v>23</v>
      </c>
      <c r="J29" s="10" t="s">
        <v>22</v>
      </c>
      <c r="K29" s="11" t="s">
        <v>29</v>
      </c>
      <c r="L29" s="16" t="s">
        <v>111</v>
      </c>
      <c r="M29" s="116" t="s">
        <v>31</v>
      </c>
      <c r="N29" s="50">
        <v>2021</v>
      </c>
      <c r="O29" s="10" t="s">
        <v>22</v>
      </c>
      <c r="P29" s="10"/>
    </row>
    <row r="30" spans="1:16" ht="108" x14ac:dyDescent="0.15">
      <c r="A30" s="18" t="s">
        <v>59</v>
      </c>
      <c r="B30" s="19" t="s">
        <v>112</v>
      </c>
      <c r="C30" s="15" t="s">
        <v>80</v>
      </c>
      <c r="D30" s="7">
        <v>28879</v>
      </c>
      <c r="E30" s="8" t="s">
        <v>67</v>
      </c>
      <c r="F30" s="9">
        <v>1979</v>
      </c>
      <c r="G30" s="16" t="s">
        <v>113</v>
      </c>
      <c r="H30" s="10" t="s">
        <v>22</v>
      </c>
      <c r="I30" s="1" t="s">
        <v>23</v>
      </c>
      <c r="J30" s="10" t="s">
        <v>22</v>
      </c>
      <c r="K30" s="11" t="s">
        <v>29</v>
      </c>
      <c r="L30" s="16" t="s">
        <v>114</v>
      </c>
      <c r="M30" s="116" t="s">
        <v>31</v>
      </c>
      <c r="N30" s="50">
        <v>2021</v>
      </c>
      <c r="O30" s="10" t="s">
        <v>22</v>
      </c>
      <c r="P30" s="10"/>
    </row>
    <row r="31" spans="1:16" ht="132" x14ac:dyDescent="0.15">
      <c r="A31" s="18" t="s">
        <v>59</v>
      </c>
      <c r="B31" s="19" t="s">
        <v>115</v>
      </c>
      <c r="C31" s="15" t="s">
        <v>80</v>
      </c>
      <c r="D31" s="7">
        <v>28879</v>
      </c>
      <c r="E31" s="8" t="s">
        <v>67</v>
      </c>
      <c r="F31" s="9">
        <v>1979</v>
      </c>
      <c r="G31" s="16" t="s">
        <v>116</v>
      </c>
      <c r="H31" s="10" t="s">
        <v>22</v>
      </c>
      <c r="I31" s="1" t="s">
        <v>23</v>
      </c>
      <c r="J31" s="10" t="s">
        <v>22</v>
      </c>
      <c r="K31" s="11" t="s">
        <v>29</v>
      </c>
      <c r="L31" s="16" t="s">
        <v>117</v>
      </c>
      <c r="M31" s="116" t="s">
        <v>31</v>
      </c>
      <c r="N31" s="50">
        <v>2021</v>
      </c>
      <c r="O31" s="10" t="s">
        <v>22</v>
      </c>
      <c r="P31" s="10"/>
    </row>
    <row r="32" spans="1:16" ht="156" x14ac:dyDescent="0.15">
      <c r="A32" s="18" t="s">
        <v>59</v>
      </c>
      <c r="B32" s="19" t="s">
        <v>118</v>
      </c>
      <c r="C32" s="15" t="s">
        <v>80</v>
      </c>
      <c r="D32" s="7">
        <v>28879</v>
      </c>
      <c r="E32" s="8" t="s">
        <v>67</v>
      </c>
      <c r="F32" s="9">
        <v>1979</v>
      </c>
      <c r="G32" s="16" t="s">
        <v>119</v>
      </c>
      <c r="H32" s="10" t="s">
        <v>22</v>
      </c>
      <c r="I32" s="1" t="s">
        <v>23</v>
      </c>
      <c r="J32" s="10" t="s">
        <v>22</v>
      </c>
      <c r="K32" s="11" t="s">
        <v>29</v>
      </c>
      <c r="L32" s="16" t="s">
        <v>120</v>
      </c>
      <c r="M32" s="116" t="s">
        <v>31</v>
      </c>
      <c r="N32" s="50">
        <v>2021</v>
      </c>
      <c r="O32" s="10" t="s">
        <v>22</v>
      </c>
      <c r="P32" s="10"/>
    </row>
    <row r="33" spans="1:16" ht="108" x14ac:dyDescent="0.15">
      <c r="A33" s="18" t="s">
        <v>59</v>
      </c>
      <c r="B33" s="19" t="s">
        <v>121</v>
      </c>
      <c r="C33" s="15" t="s">
        <v>80</v>
      </c>
      <c r="D33" s="7">
        <v>28879</v>
      </c>
      <c r="E33" s="8" t="s">
        <v>67</v>
      </c>
      <c r="F33" s="9">
        <v>1979</v>
      </c>
      <c r="G33" s="16" t="s">
        <v>122</v>
      </c>
      <c r="H33" s="10" t="s">
        <v>22</v>
      </c>
      <c r="I33" s="1" t="s">
        <v>23</v>
      </c>
      <c r="J33" s="10" t="s">
        <v>22</v>
      </c>
      <c r="K33" s="11" t="s">
        <v>29</v>
      </c>
      <c r="L33" s="16" t="s">
        <v>123</v>
      </c>
      <c r="M33" s="116" t="s">
        <v>31</v>
      </c>
      <c r="N33" s="50">
        <v>2021</v>
      </c>
      <c r="O33" s="10" t="s">
        <v>22</v>
      </c>
      <c r="P33" s="10"/>
    </row>
    <row r="34" spans="1:16" ht="156" x14ac:dyDescent="0.15">
      <c r="A34" s="18" t="s">
        <v>59</v>
      </c>
      <c r="B34" s="19" t="s">
        <v>124</v>
      </c>
      <c r="C34" s="15" t="s">
        <v>80</v>
      </c>
      <c r="D34" s="7">
        <v>28879</v>
      </c>
      <c r="E34" s="8" t="s">
        <v>67</v>
      </c>
      <c r="F34" s="9">
        <v>1979</v>
      </c>
      <c r="G34" s="16" t="s">
        <v>125</v>
      </c>
      <c r="H34" s="10" t="s">
        <v>22</v>
      </c>
      <c r="I34" s="1" t="s">
        <v>23</v>
      </c>
      <c r="J34" s="10" t="s">
        <v>22</v>
      </c>
      <c r="K34" s="11" t="s">
        <v>29</v>
      </c>
      <c r="L34" s="16" t="s">
        <v>126</v>
      </c>
      <c r="M34" s="116" t="s">
        <v>31</v>
      </c>
      <c r="N34" s="50">
        <v>2021</v>
      </c>
      <c r="O34" s="10" t="s">
        <v>22</v>
      </c>
      <c r="P34" s="10"/>
    </row>
    <row r="35" spans="1:16" ht="108" x14ac:dyDescent="0.15">
      <c r="A35" s="18" t="s">
        <v>59</v>
      </c>
      <c r="B35" s="19" t="s">
        <v>127</v>
      </c>
      <c r="C35" s="15" t="s">
        <v>80</v>
      </c>
      <c r="D35" s="7">
        <v>28879</v>
      </c>
      <c r="E35" s="8" t="s">
        <v>67</v>
      </c>
      <c r="F35" s="9">
        <v>1979</v>
      </c>
      <c r="G35" s="16" t="s">
        <v>128</v>
      </c>
      <c r="H35" s="10" t="s">
        <v>22</v>
      </c>
      <c r="I35" s="1" t="s">
        <v>23</v>
      </c>
      <c r="J35" s="10" t="s">
        <v>22</v>
      </c>
      <c r="K35" s="11" t="s">
        <v>29</v>
      </c>
      <c r="L35" s="16" t="s">
        <v>129</v>
      </c>
      <c r="M35" s="116" t="s">
        <v>31</v>
      </c>
      <c r="N35" s="50">
        <v>2021</v>
      </c>
      <c r="O35" s="10" t="s">
        <v>22</v>
      </c>
      <c r="P35" s="10"/>
    </row>
    <row r="36" spans="1:16" ht="108" x14ac:dyDescent="0.15">
      <c r="A36" s="18" t="s">
        <v>59</v>
      </c>
      <c r="B36" s="19" t="s">
        <v>130</v>
      </c>
      <c r="C36" s="15" t="s">
        <v>80</v>
      </c>
      <c r="D36" s="7">
        <v>28879</v>
      </c>
      <c r="E36" s="8" t="s">
        <v>67</v>
      </c>
      <c r="F36" s="9">
        <v>1979</v>
      </c>
      <c r="G36" s="16" t="s">
        <v>131</v>
      </c>
      <c r="H36" s="10" t="s">
        <v>22</v>
      </c>
      <c r="I36" s="1" t="s">
        <v>23</v>
      </c>
      <c r="J36" s="10" t="s">
        <v>22</v>
      </c>
      <c r="K36" s="11" t="s">
        <v>29</v>
      </c>
      <c r="L36" s="16" t="s">
        <v>129</v>
      </c>
      <c r="M36" s="116" t="s">
        <v>31</v>
      </c>
      <c r="N36" s="50">
        <v>2021</v>
      </c>
      <c r="O36" s="10" t="s">
        <v>22</v>
      </c>
      <c r="P36" s="10"/>
    </row>
    <row r="37" spans="1:16" ht="108" x14ac:dyDescent="0.15">
      <c r="A37" s="18" t="s">
        <v>59</v>
      </c>
      <c r="B37" s="19" t="s">
        <v>132</v>
      </c>
      <c r="C37" s="15" t="s">
        <v>80</v>
      </c>
      <c r="D37" s="7">
        <v>28879</v>
      </c>
      <c r="E37" s="8" t="s">
        <v>67</v>
      </c>
      <c r="F37" s="9">
        <v>1979</v>
      </c>
      <c r="G37" s="16" t="s">
        <v>133</v>
      </c>
      <c r="H37" s="10" t="s">
        <v>22</v>
      </c>
      <c r="I37" s="1" t="s">
        <v>23</v>
      </c>
      <c r="J37" s="10" t="s">
        <v>22</v>
      </c>
      <c r="K37" s="11" t="s">
        <v>29</v>
      </c>
      <c r="L37" s="16" t="s">
        <v>134</v>
      </c>
      <c r="M37" s="116" t="s">
        <v>31</v>
      </c>
      <c r="N37" s="50">
        <v>2021</v>
      </c>
      <c r="O37" s="10" t="s">
        <v>22</v>
      </c>
      <c r="P37" s="10"/>
    </row>
    <row r="38" spans="1:16" ht="108" x14ac:dyDescent="0.15">
      <c r="A38" s="18" t="s">
        <v>59</v>
      </c>
      <c r="B38" s="19" t="s">
        <v>135</v>
      </c>
      <c r="C38" s="15" t="s">
        <v>80</v>
      </c>
      <c r="D38" s="7">
        <v>28879</v>
      </c>
      <c r="E38" s="8" t="s">
        <v>67</v>
      </c>
      <c r="F38" s="9">
        <v>1979</v>
      </c>
      <c r="G38" s="16" t="s">
        <v>136</v>
      </c>
      <c r="H38" s="10" t="s">
        <v>22</v>
      </c>
      <c r="I38" s="1" t="s">
        <v>23</v>
      </c>
      <c r="J38" s="10" t="s">
        <v>22</v>
      </c>
      <c r="K38" s="11" t="s">
        <v>29</v>
      </c>
      <c r="L38" s="16" t="s">
        <v>137</v>
      </c>
      <c r="M38" s="116" t="s">
        <v>31</v>
      </c>
      <c r="N38" s="50">
        <v>2021</v>
      </c>
      <c r="O38" s="10" t="s">
        <v>22</v>
      </c>
      <c r="P38" s="10"/>
    </row>
    <row r="39" spans="1:16" ht="108" x14ac:dyDescent="0.15">
      <c r="A39" s="15" t="s">
        <v>59</v>
      </c>
      <c r="B39" s="16" t="s">
        <v>138</v>
      </c>
      <c r="C39" s="15" t="s">
        <v>80</v>
      </c>
      <c r="D39" s="7">
        <v>28879</v>
      </c>
      <c r="E39" s="8" t="s">
        <v>67</v>
      </c>
      <c r="F39" s="9">
        <v>1979</v>
      </c>
      <c r="G39" s="16" t="s">
        <v>139</v>
      </c>
      <c r="H39" s="10" t="s">
        <v>22</v>
      </c>
      <c r="I39" s="1" t="s">
        <v>23</v>
      </c>
      <c r="J39" s="10" t="s">
        <v>22</v>
      </c>
      <c r="K39" s="11" t="s">
        <v>29</v>
      </c>
      <c r="L39" s="16" t="s">
        <v>140</v>
      </c>
      <c r="M39" s="116" t="s">
        <v>31</v>
      </c>
      <c r="N39" s="50">
        <v>2021</v>
      </c>
      <c r="O39" s="10" t="s">
        <v>22</v>
      </c>
      <c r="P39" s="10"/>
    </row>
    <row r="40" spans="1:16" ht="108" x14ac:dyDescent="0.15">
      <c r="A40" s="15" t="s">
        <v>59</v>
      </c>
      <c r="B40" s="16" t="s">
        <v>141</v>
      </c>
      <c r="C40" s="15" t="s">
        <v>80</v>
      </c>
      <c r="D40" s="7">
        <v>28879</v>
      </c>
      <c r="E40" s="8" t="s">
        <v>67</v>
      </c>
      <c r="F40" s="9">
        <v>1979</v>
      </c>
      <c r="G40" s="16" t="s">
        <v>142</v>
      </c>
      <c r="H40" s="10" t="s">
        <v>22</v>
      </c>
      <c r="I40" s="1" t="s">
        <v>23</v>
      </c>
      <c r="J40" s="10" t="s">
        <v>22</v>
      </c>
      <c r="K40" s="11" t="s">
        <v>29</v>
      </c>
      <c r="L40" s="16" t="s">
        <v>143</v>
      </c>
      <c r="M40" s="116" t="s">
        <v>31</v>
      </c>
      <c r="N40" s="50">
        <v>2021</v>
      </c>
      <c r="O40" s="10" t="s">
        <v>22</v>
      </c>
      <c r="P40" s="10"/>
    </row>
    <row r="41" spans="1:16" ht="108" x14ac:dyDescent="0.15">
      <c r="A41" s="15" t="s">
        <v>59</v>
      </c>
      <c r="B41" s="16" t="s">
        <v>144</v>
      </c>
      <c r="C41" s="15" t="s">
        <v>80</v>
      </c>
      <c r="D41" s="21">
        <v>28879</v>
      </c>
      <c r="E41" s="8" t="s">
        <v>67</v>
      </c>
      <c r="F41" s="9">
        <v>1979</v>
      </c>
      <c r="G41" s="16" t="s">
        <v>145</v>
      </c>
      <c r="H41" s="10" t="s">
        <v>22</v>
      </c>
      <c r="I41" s="1" t="s">
        <v>23</v>
      </c>
      <c r="J41" s="10" t="s">
        <v>22</v>
      </c>
      <c r="K41" s="11" t="s">
        <v>29</v>
      </c>
      <c r="L41" s="19" t="s">
        <v>146</v>
      </c>
      <c r="M41" s="116" t="s">
        <v>31</v>
      </c>
      <c r="N41" s="50">
        <v>2021</v>
      </c>
      <c r="O41" s="10" t="s">
        <v>22</v>
      </c>
      <c r="P41" s="10"/>
    </row>
    <row r="42" spans="1:16" ht="108" x14ac:dyDescent="0.15">
      <c r="A42" s="15" t="s">
        <v>59</v>
      </c>
      <c r="B42" s="16" t="s">
        <v>147</v>
      </c>
      <c r="C42" s="15" t="s">
        <v>80</v>
      </c>
      <c r="D42" s="21">
        <v>28879</v>
      </c>
      <c r="E42" s="8" t="s">
        <v>67</v>
      </c>
      <c r="F42" s="9">
        <v>1979</v>
      </c>
      <c r="G42" s="16" t="s">
        <v>148</v>
      </c>
      <c r="H42" s="10" t="s">
        <v>22</v>
      </c>
      <c r="I42" s="1" t="s">
        <v>23</v>
      </c>
      <c r="J42" s="10" t="s">
        <v>22</v>
      </c>
      <c r="K42" s="11" t="s">
        <v>29</v>
      </c>
      <c r="L42" s="19" t="s">
        <v>149</v>
      </c>
      <c r="M42" s="116" t="s">
        <v>31</v>
      </c>
      <c r="N42" s="50">
        <v>2021</v>
      </c>
      <c r="O42" s="10" t="s">
        <v>22</v>
      </c>
      <c r="P42" s="10"/>
    </row>
    <row r="43" spans="1:16" ht="108" x14ac:dyDescent="0.15">
      <c r="A43" s="15" t="s">
        <v>59</v>
      </c>
      <c r="B43" s="16" t="s">
        <v>150</v>
      </c>
      <c r="C43" s="15" t="s">
        <v>80</v>
      </c>
      <c r="D43" s="21">
        <v>28879</v>
      </c>
      <c r="E43" s="8" t="s">
        <v>67</v>
      </c>
      <c r="F43" s="9">
        <v>1979</v>
      </c>
      <c r="G43" s="16" t="s">
        <v>151</v>
      </c>
      <c r="H43" s="10" t="s">
        <v>22</v>
      </c>
      <c r="I43" s="1" t="s">
        <v>23</v>
      </c>
      <c r="J43" s="10" t="s">
        <v>22</v>
      </c>
      <c r="K43" s="11" t="s">
        <v>29</v>
      </c>
      <c r="L43" s="19" t="s">
        <v>152</v>
      </c>
      <c r="M43" s="116" t="s">
        <v>31</v>
      </c>
      <c r="N43" s="50">
        <v>2021</v>
      </c>
      <c r="O43" s="10" t="s">
        <v>22</v>
      </c>
      <c r="P43" s="10"/>
    </row>
    <row r="44" spans="1:16" ht="108" x14ac:dyDescent="0.15">
      <c r="A44" s="15" t="s">
        <v>59</v>
      </c>
      <c r="B44" s="16" t="s">
        <v>153</v>
      </c>
      <c r="C44" s="15" t="s">
        <v>80</v>
      </c>
      <c r="D44" s="21">
        <v>28879</v>
      </c>
      <c r="E44" s="8" t="s">
        <v>67</v>
      </c>
      <c r="F44" s="9">
        <v>1979</v>
      </c>
      <c r="G44" s="16" t="s">
        <v>154</v>
      </c>
      <c r="H44" s="10" t="s">
        <v>22</v>
      </c>
      <c r="I44" s="1" t="s">
        <v>23</v>
      </c>
      <c r="J44" s="10" t="s">
        <v>22</v>
      </c>
      <c r="K44" s="11" t="s">
        <v>29</v>
      </c>
      <c r="L44" s="19" t="s">
        <v>155</v>
      </c>
      <c r="M44" s="116" t="s">
        <v>31</v>
      </c>
      <c r="N44" s="50">
        <v>2021</v>
      </c>
      <c r="O44" s="10" t="s">
        <v>22</v>
      </c>
      <c r="P44" s="10"/>
    </row>
    <row r="45" spans="1:16" ht="108" x14ac:dyDescent="0.15">
      <c r="A45" s="15" t="s">
        <v>59</v>
      </c>
      <c r="B45" s="16" t="s">
        <v>156</v>
      </c>
      <c r="C45" s="15" t="s">
        <v>80</v>
      </c>
      <c r="D45" s="21">
        <v>28879</v>
      </c>
      <c r="E45" s="8" t="s">
        <v>67</v>
      </c>
      <c r="F45" s="9">
        <v>1979</v>
      </c>
      <c r="G45" s="16" t="s">
        <v>157</v>
      </c>
      <c r="H45" s="10" t="s">
        <v>22</v>
      </c>
      <c r="I45" s="1" t="s">
        <v>23</v>
      </c>
      <c r="J45" s="10" t="s">
        <v>22</v>
      </c>
      <c r="K45" s="11" t="s">
        <v>29</v>
      </c>
      <c r="L45" s="19" t="s">
        <v>158</v>
      </c>
      <c r="M45" s="116" t="s">
        <v>31</v>
      </c>
      <c r="N45" s="50">
        <v>2021</v>
      </c>
      <c r="O45" s="10" t="s">
        <v>22</v>
      </c>
      <c r="P45" s="10"/>
    </row>
    <row r="46" spans="1:16" ht="108" x14ac:dyDescent="0.15">
      <c r="A46" s="15" t="s">
        <v>59</v>
      </c>
      <c r="B46" s="16" t="s">
        <v>159</v>
      </c>
      <c r="C46" s="15" t="s">
        <v>80</v>
      </c>
      <c r="D46" s="21">
        <v>28879</v>
      </c>
      <c r="E46" s="8" t="s">
        <v>67</v>
      </c>
      <c r="F46" s="9">
        <v>1979</v>
      </c>
      <c r="G46" s="16" t="s">
        <v>160</v>
      </c>
      <c r="H46" s="10" t="s">
        <v>22</v>
      </c>
      <c r="I46" s="1" t="s">
        <v>23</v>
      </c>
      <c r="J46" s="10" t="s">
        <v>22</v>
      </c>
      <c r="K46" s="11" t="s">
        <v>29</v>
      </c>
      <c r="L46" s="19" t="s">
        <v>161</v>
      </c>
      <c r="M46" s="116" t="s">
        <v>31</v>
      </c>
      <c r="N46" s="50">
        <v>2021</v>
      </c>
      <c r="O46" s="10" t="s">
        <v>22</v>
      </c>
      <c r="P46" s="10"/>
    </row>
    <row r="47" spans="1:16" ht="168" x14ac:dyDescent="0.15">
      <c r="A47" s="15" t="s">
        <v>59</v>
      </c>
      <c r="B47" s="16" t="s">
        <v>162</v>
      </c>
      <c r="C47" s="15" t="s">
        <v>80</v>
      </c>
      <c r="D47" s="7">
        <v>28879</v>
      </c>
      <c r="E47" s="8" t="s">
        <v>67</v>
      </c>
      <c r="F47" s="9">
        <v>1979</v>
      </c>
      <c r="G47" s="16" t="s">
        <v>163</v>
      </c>
      <c r="H47" s="10" t="s">
        <v>22</v>
      </c>
      <c r="I47" s="1" t="s">
        <v>23</v>
      </c>
      <c r="J47" s="10" t="s">
        <v>22</v>
      </c>
      <c r="K47" s="11" t="s">
        <v>29</v>
      </c>
      <c r="L47" s="19" t="s">
        <v>164</v>
      </c>
      <c r="M47" s="116" t="s">
        <v>31</v>
      </c>
      <c r="N47" s="50">
        <v>2021</v>
      </c>
      <c r="O47" s="10" t="s">
        <v>22</v>
      </c>
      <c r="P47" s="10"/>
    </row>
    <row r="48" spans="1:16" ht="108" x14ac:dyDescent="0.15">
      <c r="A48" s="15" t="s">
        <v>59</v>
      </c>
      <c r="B48" s="16" t="s">
        <v>165</v>
      </c>
      <c r="C48" s="15" t="s">
        <v>80</v>
      </c>
      <c r="D48" s="7">
        <v>28879</v>
      </c>
      <c r="E48" s="8" t="s">
        <v>67</v>
      </c>
      <c r="F48" s="9">
        <v>1979</v>
      </c>
      <c r="G48" s="16" t="s">
        <v>166</v>
      </c>
      <c r="H48" s="10" t="s">
        <v>22</v>
      </c>
      <c r="I48" s="1" t="s">
        <v>23</v>
      </c>
      <c r="J48" s="10" t="s">
        <v>22</v>
      </c>
      <c r="K48" s="11" t="s">
        <v>29</v>
      </c>
      <c r="L48" s="19" t="s">
        <v>164</v>
      </c>
      <c r="M48" s="116" t="s">
        <v>31</v>
      </c>
      <c r="N48" s="50">
        <v>2021</v>
      </c>
      <c r="O48" s="10" t="s">
        <v>22</v>
      </c>
      <c r="P48" s="10"/>
    </row>
    <row r="49" spans="1:16" ht="108" x14ac:dyDescent="0.15">
      <c r="A49" s="15" t="s">
        <v>59</v>
      </c>
      <c r="B49" s="16" t="s">
        <v>167</v>
      </c>
      <c r="C49" s="15" t="s">
        <v>80</v>
      </c>
      <c r="D49" s="7">
        <v>28879</v>
      </c>
      <c r="E49" s="8" t="s">
        <v>67</v>
      </c>
      <c r="F49" s="9">
        <v>1979</v>
      </c>
      <c r="G49" s="16" t="s">
        <v>168</v>
      </c>
      <c r="H49" s="10" t="s">
        <v>22</v>
      </c>
      <c r="I49" s="1" t="s">
        <v>23</v>
      </c>
      <c r="J49" s="10" t="s">
        <v>22</v>
      </c>
      <c r="K49" s="11" t="s">
        <v>29</v>
      </c>
      <c r="L49" s="16" t="s">
        <v>169</v>
      </c>
      <c r="M49" s="116" t="s">
        <v>31</v>
      </c>
      <c r="N49" s="50">
        <v>2021</v>
      </c>
      <c r="O49" s="10" t="s">
        <v>22</v>
      </c>
      <c r="P49" s="10"/>
    </row>
    <row r="50" spans="1:16" ht="108" x14ac:dyDescent="0.15">
      <c r="A50" s="15" t="s">
        <v>59</v>
      </c>
      <c r="B50" s="16" t="s">
        <v>170</v>
      </c>
      <c r="C50" s="15" t="s">
        <v>80</v>
      </c>
      <c r="D50" s="7">
        <v>28879</v>
      </c>
      <c r="E50" s="8" t="s">
        <v>67</v>
      </c>
      <c r="F50" s="9">
        <v>1979</v>
      </c>
      <c r="G50" s="16" t="s">
        <v>171</v>
      </c>
      <c r="H50" s="10" t="s">
        <v>22</v>
      </c>
      <c r="I50" s="1" t="s">
        <v>23</v>
      </c>
      <c r="J50" s="10" t="s">
        <v>22</v>
      </c>
      <c r="K50" s="11" t="s">
        <v>29</v>
      </c>
      <c r="L50" s="16" t="s">
        <v>172</v>
      </c>
      <c r="M50" s="116" t="s">
        <v>31</v>
      </c>
      <c r="N50" s="50">
        <v>2021</v>
      </c>
      <c r="O50" s="10" t="s">
        <v>22</v>
      </c>
      <c r="P50" s="10"/>
    </row>
    <row r="51" spans="1:16" ht="120" x14ac:dyDescent="0.15">
      <c r="A51" s="6" t="s">
        <v>173</v>
      </c>
      <c r="B51" s="6" t="s">
        <v>174</v>
      </c>
      <c r="C51" s="6" t="s">
        <v>175</v>
      </c>
      <c r="D51" s="7">
        <v>28997</v>
      </c>
      <c r="E51" s="8" t="s">
        <v>176</v>
      </c>
      <c r="F51" s="9">
        <v>1979</v>
      </c>
      <c r="G51" s="6" t="s">
        <v>177</v>
      </c>
      <c r="H51" s="10" t="s">
        <v>22</v>
      </c>
      <c r="I51" s="1" t="s">
        <v>23</v>
      </c>
      <c r="J51" s="14" t="s">
        <v>22</v>
      </c>
      <c r="K51" s="11" t="s">
        <v>29</v>
      </c>
      <c r="L51" s="6" t="s">
        <v>178</v>
      </c>
      <c r="M51" s="116" t="s">
        <v>31</v>
      </c>
      <c r="N51" s="50">
        <v>2021</v>
      </c>
      <c r="O51" s="14" t="s">
        <v>22</v>
      </c>
      <c r="P51" s="14"/>
    </row>
    <row r="52" spans="1:16" ht="120" x14ac:dyDescent="0.15">
      <c r="A52" s="6" t="s">
        <v>173</v>
      </c>
      <c r="B52" s="6" t="s">
        <v>179</v>
      </c>
      <c r="C52" s="6" t="s">
        <v>175</v>
      </c>
      <c r="D52" s="7">
        <v>28997</v>
      </c>
      <c r="E52" s="8" t="s">
        <v>176</v>
      </c>
      <c r="F52" s="9">
        <v>1979</v>
      </c>
      <c r="G52" s="6" t="s">
        <v>180</v>
      </c>
      <c r="H52" s="10" t="s">
        <v>22</v>
      </c>
      <c r="I52" s="1" t="s">
        <v>23</v>
      </c>
      <c r="J52" s="14" t="s">
        <v>22</v>
      </c>
      <c r="K52" s="11" t="s">
        <v>29</v>
      </c>
      <c r="L52" s="6" t="s">
        <v>181</v>
      </c>
      <c r="M52" s="116" t="s">
        <v>31</v>
      </c>
      <c r="N52" s="50">
        <v>2021</v>
      </c>
      <c r="O52" s="14" t="s">
        <v>22</v>
      </c>
      <c r="P52" s="14"/>
    </row>
    <row r="53" spans="1:16" ht="120" x14ac:dyDescent="0.15">
      <c r="A53" s="6" t="s">
        <v>173</v>
      </c>
      <c r="B53" s="6" t="s">
        <v>182</v>
      </c>
      <c r="C53" s="6" t="s">
        <v>175</v>
      </c>
      <c r="D53" s="7">
        <v>28997</v>
      </c>
      <c r="E53" s="8" t="s">
        <v>176</v>
      </c>
      <c r="F53" s="9">
        <v>1979</v>
      </c>
      <c r="G53" s="6" t="s">
        <v>183</v>
      </c>
      <c r="H53" s="10" t="s">
        <v>22</v>
      </c>
      <c r="I53" s="1" t="s">
        <v>23</v>
      </c>
      <c r="J53" s="14" t="s">
        <v>22</v>
      </c>
      <c r="K53" s="11" t="s">
        <v>29</v>
      </c>
      <c r="L53" s="6" t="s">
        <v>184</v>
      </c>
      <c r="M53" s="116" t="s">
        <v>31</v>
      </c>
      <c r="N53" s="50">
        <v>2021</v>
      </c>
      <c r="O53" s="14" t="s">
        <v>22</v>
      </c>
      <c r="P53" s="14"/>
    </row>
    <row r="54" spans="1:16" ht="120" x14ac:dyDescent="0.15">
      <c r="A54" s="6" t="s">
        <v>173</v>
      </c>
      <c r="B54" s="6" t="s">
        <v>185</v>
      </c>
      <c r="C54" s="6" t="s">
        <v>175</v>
      </c>
      <c r="D54" s="7">
        <v>28997</v>
      </c>
      <c r="E54" s="8" t="s">
        <v>176</v>
      </c>
      <c r="F54" s="9">
        <v>1979</v>
      </c>
      <c r="G54" s="6" t="s">
        <v>186</v>
      </c>
      <c r="H54" s="10" t="s">
        <v>22</v>
      </c>
      <c r="I54" s="1" t="s">
        <v>23</v>
      </c>
      <c r="J54" s="14" t="s">
        <v>22</v>
      </c>
      <c r="K54" s="11" t="s">
        <v>29</v>
      </c>
      <c r="L54" s="6" t="s">
        <v>187</v>
      </c>
      <c r="M54" s="116" t="s">
        <v>31</v>
      </c>
      <c r="N54" s="50">
        <v>2021</v>
      </c>
      <c r="O54" s="14" t="s">
        <v>22</v>
      </c>
      <c r="P54" s="14"/>
    </row>
    <row r="55" spans="1:16" ht="251" x14ac:dyDescent="0.15">
      <c r="A55" s="6" t="s">
        <v>173</v>
      </c>
      <c r="B55" s="6" t="s">
        <v>188</v>
      </c>
      <c r="C55" s="6" t="s">
        <v>175</v>
      </c>
      <c r="D55" s="7">
        <v>28997</v>
      </c>
      <c r="E55" s="8" t="s">
        <v>176</v>
      </c>
      <c r="F55" s="9">
        <v>1979</v>
      </c>
      <c r="G55" s="6" t="s">
        <v>189</v>
      </c>
      <c r="H55" s="10" t="s">
        <v>22</v>
      </c>
      <c r="I55" s="1" t="s">
        <v>23</v>
      </c>
      <c r="J55" s="14" t="s">
        <v>22</v>
      </c>
      <c r="K55" s="11" t="s">
        <v>29</v>
      </c>
      <c r="L55" s="6" t="s">
        <v>190</v>
      </c>
      <c r="M55" s="116" t="s">
        <v>31</v>
      </c>
      <c r="N55" s="50">
        <v>2021</v>
      </c>
      <c r="O55" s="14" t="s">
        <v>22</v>
      </c>
      <c r="P55" s="14"/>
    </row>
    <row r="56" spans="1:16" ht="132" x14ac:dyDescent="0.15">
      <c r="A56" s="6" t="s">
        <v>173</v>
      </c>
      <c r="B56" s="6" t="s">
        <v>191</v>
      </c>
      <c r="C56" s="6" t="s">
        <v>175</v>
      </c>
      <c r="D56" s="7">
        <v>28997</v>
      </c>
      <c r="E56" s="8" t="s">
        <v>176</v>
      </c>
      <c r="F56" s="9">
        <v>1979</v>
      </c>
      <c r="G56" s="6" t="s">
        <v>192</v>
      </c>
      <c r="H56" s="10" t="s">
        <v>22</v>
      </c>
      <c r="I56" s="1" t="s">
        <v>23</v>
      </c>
      <c r="J56" s="14" t="s">
        <v>22</v>
      </c>
      <c r="K56" s="11" t="s">
        <v>29</v>
      </c>
      <c r="L56" s="6" t="s">
        <v>193</v>
      </c>
      <c r="M56" s="116" t="s">
        <v>31</v>
      </c>
      <c r="N56" s="50">
        <v>2021</v>
      </c>
      <c r="O56" s="14" t="s">
        <v>22</v>
      </c>
      <c r="P56" s="14"/>
    </row>
    <row r="57" spans="1:16" ht="251" x14ac:dyDescent="0.15">
      <c r="A57" s="6" t="s">
        <v>173</v>
      </c>
      <c r="B57" s="6" t="s">
        <v>194</v>
      </c>
      <c r="C57" s="6" t="s">
        <v>175</v>
      </c>
      <c r="D57" s="7">
        <v>28997</v>
      </c>
      <c r="E57" s="8" t="s">
        <v>176</v>
      </c>
      <c r="F57" s="9">
        <v>1979</v>
      </c>
      <c r="G57" s="6" t="s">
        <v>195</v>
      </c>
      <c r="H57" s="10" t="s">
        <v>22</v>
      </c>
      <c r="I57" s="1" t="s">
        <v>23</v>
      </c>
      <c r="J57" s="14" t="s">
        <v>22</v>
      </c>
      <c r="K57" s="11" t="s">
        <v>29</v>
      </c>
      <c r="L57" s="6" t="s">
        <v>196</v>
      </c>
      <c r="M57" s="116" t="s">
        <v>31</v>
      </c>
      <c r="N57" s="50">
        <v>2021</v>
      </c>
      <c r="O57" s="14" t="s">
        <v>22</v>
      </c>
      <c r="P57" s="14"/>
    </row>
    <row r="58" spans="1:16" ht="120" x14ac:dyDescent="0.15">
      <c r="A58" s="6" t="s">
        <v>173</v>
      </c>
      <c r="B58" s="6" t="s">
        <v>197</v>
      </c>
      <c r="C58" s="6" t="s">
        <v>175</v>
      </c>
      <c r="D58" s="7">
        <v>28997</v>
      </c>
      <c r="E58" s="8" t="s">
        <v>176</v>
      </c>
      <c r="F58" s="9">
        <v>1979</v>
      </c>
      <c r="G58" s="6" t="s">
        <v>198</v>
      </c>
      <c r="H58" s="10" t="s">
        <v>22</v>
      </c>
      <c r="I58" s="1" t="s">
        <v>23</v>
      </c>
      <c r="J58" s="14" t="s">
        <v>22</v>
      </c>
      <c r="K58" s="11" t="s">
        <v>29</v>
      </c>
      <c r="L58" s="6" t="s">
        <v>199</v>
      </c>
      <c r="M58" s="116" t="s">
        <v>31</v>
      </c>
      <c r="N58" s="50">
        <v>2021</v>
      </c>
      <c r="O58" s="14" t="s">
        <v>22</v>
      </c>
      <c r="P58" s="14"/>
    </row>
    <row r="59" spans="1:16" ht="120" x14ac:dyDescent="0.15">
      <c r="A59" s="6" t="s">
        <v>173</v>
      </c>
      <c r="B59" s="6" t="s">
        <v>200</v>
      </c>
      <c r="C59" s="6" t="s">
        <v>175</v>
      </c>
      <c r="D59" s="7">
        <v>28997</v>
      </c>
      <c r="E59" s="8" t="s">
        <v>176</v>
      </c>
      <c r="F59" s="9">
        <v>1979</v>
      </c>
      <c r="G59" s="6" t="s">
        <v>201</v>
      </c>
      <c r="H59" s="10" t="s">
        <v>22</v>
      </c>
      <c r="I59" s="1" t="s">
        <v>23</v>
      </c>
      <c r="J59" s="14" t="s">
        <v>22</v>
      </c>
      <c r="K59" s="11" t="s">
        <v>29</v>
      </c>
      <c r="L59" s="6" t="s">
        <v>202</v>
      </c>
      <c r="M59" s="116" t="s">
        <v>31</v>
      </c>
      <c r="N59" s="50">
        <v>2021</v>
      </c>
      <c r="O59" s="14" t="s">
        <v>22</v>
      </c>
      <c r="P59" s="14"/>
    </row>
    <row r="60" spans="1:16" ht="120" x14ac:dyDescent="0.15">
      <c r="A60" s="6" t="s">
        <v>173</v>
      </c>
      <c r="B60" s="6" t="s">
        <v>203</v>
      </c>
      <c r="C60" s="6" t="s">
        <v>175</v>
      </c>
      <c r="D60" s="7">
        <v>28997</v>
      </c>
      <c r="E60" s="8" t="s">
        <v>176</v>
      </c>
      <c r="F60" s="9">
        <v>1979</v>
      </c>
      <c r="G60" s="6" t="s">
        <v>204</v>
      </c>
      <c r="H60" s="10" t="s">
        <v>22</v>
      </c>
      <c r="I60" s="1" t="s">
        <v>23</v>
      </c>
      <c r="J60" s="14" t="s">
        <v>22</v>
      </c>
      <c r="K60" s="11" t="s">
        <v>29</v>
      </c>
      <c r="L60" s="6" t="s">
        <v>205</v>
      </c>
      <c r="M60" s="116" t="s">
        <v>31</v>
      </c>
      <c r="N60" s="50">
        <v>2021</v>
      </c>
      <c r="O60" s="14" t="s">
        <v>22</v>
      </c>
      <c r="P60" s="14"/>
    </row>
    <row r="61" spans="1:16" ht="120" x14ac:dyDescent="0.15">
      <c r="A61" s="6" t="s">
        <v>173</v>
      </c>
      <c r="B61" s="6" t="s">
        <v>206</v>
      </c>
      <c r="C61" s="6" t="s">
        <v>175</v>
      </c>
      <c r="D61" s="7">
        <v>28997</v>
      </c>
      <c r="E61" s="8" t="s">
        <v>176</v>
      </c>
      <c r="F61" s="9">
        <v>1979</v>
      </c>
      <c r="G61" s="6" t="s">
        <v>207</v>
      </c>
      <c r="H61" s="10" t="s">
        <v>22</v>
      </c>
      <c r="I61" s="1" t="s">
        <v>23</v>
      </c>
      <c r="J61" s="14" t="s">
        <v>22</v>
      </c>
      <c r="K61" s="11" t="s">
        <v>29</v>
      </c>
      <c r="L61" s="6" t="s">
        <v>155</v>
      </c>
      <c r="M61" s="116" t="s">
        <v>31</v>
      </c>
      <c r="N61" s="50">
        <v>2021</v>
      </c>
      <c r="O61" s="14" t="s">
        <v>22</v>
      </c>
      <c r="P61" s="14"/>
    </row>
    <row r="62" spans="1:16" ht="120" x14ac:dyDescent="0.15">
      <c r="A62" s="6" t="s">
        <v>173</v>
      </c>
      <c r="B62" s="6" t="s">
        <v>208</v>
      </c>
      <c r="C62" s="6" t="s">
        <v>175</v>
      </c>
      <c r="D62" s="7">
        <v>28997</v>
      </c>
      <c r="E62" s="8" t="s">
        <v>176</v>
      </c>
      <c r="F62" s="9">
        <v>1979</v>
      </c>
      <c r="G62" s="6" t="s">
        <v>209</v>
      </c>
      <c r="H62" s="10" t="s">
        <v>22</v>
      </c>
      <c r="I62" s="1" t="s">
        <v>23</v>
      </c>
      <c r="J62" s="14" t="s">
        <v>22</v>
      </c>
      <c r="K62" s="11" t="s">
        <v>29</v>
      </c>
      <c r="L62" s="6" t="s">
        <v>210</v>
      </c>
      <c r="M62" s="116" t="s">
        <v>31</v>
      </c>
      <c r="N62" s="50">
        <v>2021</v>
      </c>
      <c r="O62" s="14" t="s">
        <v>22</v>
      </c>
      <c r="P62" s="14"/>
    </row>
    <row r="63" spans="1:16" ht="120" x14ac:dyDescent="0.15">
      <c r="A63" s="6" t="s">
        <v>173</v>
      </c>
      <c r="B63" s="6" t="s">
        <v>211</v>
      </c>
      <c r="C63" s="6" t="s">
        <v>175</v>
      </c>
      <c r="D63" s="7">
        <v>28997</v>
      </c>
      <c r="E63" s="8" t="s">
        <v>176</v>
      </c>
      <c r="F63" s="9">
        <v>1979</v>
      </c>
      <c r="G63" s="6" t="s">
        <v>212</v>
      </c>
      <c r="H63" s="10" t="s">
        <v>22</v>
      </c>
      <c r="I63" s="1" t="s">
        <v>23</v>
      </c>
      <c r="J63" s="14" t="s">
        <v>22</v>
      </c>
      <c r="K63" s="11" t="s">
        <v>29</v>
      </c>
      <c r="L63" s="6" t="s">
        <v>213</v>
      </c>
      <c r="M63" s="116" t="s">
        <v>31</v>
      </c>
      <c r="N63" s="50">
        <v>2021</v>
      </c>
      <c r="O63" s="14" t="s">
        <v>22</v>
      </c>
      <c r="P63" s="14"/>
    </row>
    <row r="64" spans="1:16" ht="168" x14ac:dyDescent="0.15">
      <c r="A64" s="6" t="s">
        <v>173</v>
      </c>
      <c r="B64" s="6" t="s">
        <v>214</v>
      </c>
      <c r="C64" s="6" t="s">
        <v>175</v>
      </c>
      <c r="D64" s="7">
        <v>28997</v>
      </c>
      <c r="E64" s="8" t="s">
        <v>176</v>
      </c>
      <c r="F64" s="9">
        <v>1979</v>
      </c>
      <c r="G64" s="6" t="s">
        <v>215</v>
      </c>
      <c r="H64" s="10" t="s">
        <v>22</v>
      </c>
      <c r="I64" s="1" t="s">
        <v>23</v>
      </c>
      <c r="J64" s="14" t="s">
        <v>22</v>
      </c>
      <c r="K64" s="11" t="s">
        <v>29</v>
      </c>
      <c r="L64" s="6" t="s">
        <v>216</v>
      </c>
      <c r="M64" s="116" t="s">
        <v>26</v>
      </c>
      <c r="N64" s="50">
        <v>2021</v>
      </c>
      <c r="O64" s="14" t="s">
        <v>22</v>
      </c>
      <c r="P64" s="14"/>
    </row>
    <row r="65" spans="1:16" ht="120" x14ac:dyDescent="0.15">
      <c r="A65" s="6" t="s">
        <v>173</v>
      </c>
      <c r="B65" s="6" t="s">
        <v>217</v>
      </c>
      <c r="C65" s="6" t="s">
        <v>175</v>
      </c>
      <c r="D65" s="7">
        <v>28997</v>
      </c>
      <c r="E65" s="8" t="s">
        <v>176</v>
      </c>
      <c r="F65" s="9">
        <v>1979</v>
      </c>
      <c r="G65" s="6" t="s">
        <v>218</v>
      </c>
      <c r="H65" s="10" t="s">
        <v>22</v>
      </c>
      <c r="I65" s="1" t="s">
        <v>23</v>
      </c>
      <c r="J65" s="14" t="s">
        <v>22</v>
      </c>
      <c r="K65" s="11" t="s">
        <v>29</v>
      </c>
      <c r="L65" s="6" t="s">
        <v>219</v>
      </c>
      <c r="M65" s="116" t="s">
        <v>31</v>
      </c>
      <c r="N65" s="50">
        <v>2021</v>
      </c>
      <c r="O65" s="14" t="s">
        <v>22</v>
      </c>
      <c r="P65" s="14"/>
    </row>
    <row r="66" spans="1:16" ht="132" x14ac:dyDescent="0.15">
      <c r="A66" s="6" t="s">
        <v>173</v>
      </c>
      <c r="B66" s="6" t="s">
        <v>220</v>
      </c>
      <c r="C66" s="6" t="s">
        <v>175</v>
      </c>
      <c r="D66" s="7">
        <v>28997</v>
      </c>
      <c r="E66" s="8" t="s">
        <v>176</v>
      </c>
      <c r="F66" s="9">
        <v>1979</v>
      </c>
      <c r="G66" s="6" t="s">
        <v>221</v>
      </c>
      <c r="H66" s="10" t="s">
        <v>22</v>
      </c>
      <c r="I66" s="1" t="s">
        <v>23</v>
      </c>
      <c r="J66" s="14" t="s">
        <v>22</v>
      </c>
      <c r="K66" s="11" t="s">
        <v>29</v>
      </c>
      <c r="L66" s="6" t="s">
        <v>222</v>
      </c>
      <c r="M66" s="116" t="s">
        <v>31</v>
      </c>
      <c r="N66" s="50">
        <v>2021</v>
      </c>
      <c r="O66" s="14" t="s">
        <v>22</v>
      </c>
      <c r="P66" s="14"/>
    </row>
    <row r="67" spans="1:16" ht="120" x14ac:dyDescent="0.15">
      <c r="A67" s="6" t="s">
        <v>173</v>
      </c>
      <c r="B67" s="6" t="s">
        <v>223</v>
      </c>
      <c r="C67" s="6" t="s">
        <v>175</v>
      </c>
      <c r="D67" s="7">
        <v>28997</v>
      </c>
      <c r="E67" s="8" t="s">
        <v>176</v>
      </c>
      <c r="F67" s="9">
        <v>1979</v>
      </c>
      <c r="G67" s="6" t="s">
        <v>224</v>
      </c>
      <c r="H67" s="10" t="s">
        <v>22</v>
      </c>
      <c r="I67" s="1" t="s">
        <v>23</v>
      </c>
      <c r="J67" s="14" t="s">
        <v>22</v>
      </c>
      <c r="K67" s="11" t="s">
        <v>29</v>
      </c>
      <c r="L67" s="6" t="s">
        <v>225</v>
      </c>
      <c r="M67" s="116" t="s">
        <v>31</v>
      </c>
      <c r="N67" s="50">
        <v>2021</v>
      </c>
      <c r="O67" s="14" t="s">
        <v>22</v>
      </c>
      <c r="P67" s="14"/>
    </row>
    <row r="68" spans="1:16" ht="120" x14ac:dyDescent="0.15">
      <c r="A68" s="6" t="s">
        <v>173</v>
      </c>
      <c r="B68" s="16" t="s">
        <v>226</v>
      </c>
      <c r="C68" s="6" t="s">
        <v>175</v>
      </c>
      <c r="D68" s="7">
        <v>28997</v>
      </c>
      <c r="E68" s="8" t="s">
        <v>176</v>
      </c>
      <c r="F68" s="9">
        <v>1979</v>
      </c>
      <c r="G68" s="6" t="s">
        <v>227</v>
      </c>
      <c r="H68" s="10" t="s">
        <v>22</v>
      </c>
      <c r="I68" s="1" t="s">
        <v>23</v>
      </c>
      <c r="J68" s="14" t="s">
        <v>22</v>
      </c>
      <c r="K68" s="11" t="s">
        <v>29</v>
      </c>
      <c r="L68" s="16" t="s">
        <v>228</v>
      </c>
      <c r="M68" s="116" t="s">
        <v>26</v>
      </c>
      <c r="N68" s="50">
        <v>2021</v>
      </c>
      <c r="O68" s="14" t="s">
        <v>22</v>
      </c>
      <c r="P68" s="14"/>
    </row>
    <row r="69" spans="1:16" ht="108" x14ac:dyDescent="0.15">
      <c r="A69" s="6" t="s">
        <v>229</v>
      </c>
      <c r="B69" s="6" t="s">
        <v>230</v>
      </c>
      <c r="C69" s="6" t="s">
        <v>231</v>
      </c>
      <c r="D69" s="7">
        <v>30532</v>
      </c>
      <c r="E69" s="8" t="s">
        <v>232</v>
      </c>
      <c r="F69" s="9">
        <v>1983</v>
      </c>
      <c r="G69" s="6" t="s">
        <v>55</v>
      </c>
      <c r="H69" s="10" t="s">
        <v>22</v>
      </c>
      <c r="I69" s="1" t="s">
        <v>23</v>
      </c>
      <c r="J69" s="14" t="s">
        <v>22</v>
      </c>
      <c r="K69" s="11" t="s">
        <v>233</v>
      </c>
      <c r="L69" s="6" t="s">
        <v>234</v>
      </c>
      <c r="M69" s="116" t="s">
        <v>31</v>
      </c>
      <c r="N69" s="50">
        <v>2021</v>
      </c>
      <c r="O69" s="14" t="s">
        <v>22</v>
      </c>
      <c r="P69" s="14"/>
    </row>
    <row r="70" spans="1:16" ht="156" x14ac:dyDescent="0.15">
      <c r="A70" s="6" t="s">
        <v>235</v>
      </c>
      <c r="B70" s="6" t="s">
        <v>236</v>
      </c>
      <c r="C70" s="6" t="s">
        <v>237</v>
      </c>
      <c r="D70" s="7">
        <v>30749</v>
      </c>
      <c r="E70" s="12" t="s">
        <v>238</v>
      </c>
      <c r="F70" s="9">
        <v>1984</v>
      </c>
      <c r="G70" s="6" t="s">
        <v>239</v>
      </c>
      <c r="H70" s="10" t="s">
        <v>22</v>
      </c>
      <c r="I70" s="1" t="s">
        <v>23</v>
      </c>
      <c r="J70" s="14" t="s">
        <v>22</v>
      </c>
      <c r="K70" s="11" t="s">
        <v>240</v>
      </c>
      <c r="L70" s="6" t="s">
        <v>241</v>
      </c>
      <c r="M70" s="116" t="s">
        <v>242</v>
      </c>
      <c r="N70" s="50">
        <v>2021</v>
      </c>
      <c r="O70" s="14" t="s">
        <v>22</v>
      </c>
      <c r="P70" s="14"/>
    </row>
    <row r="71" spans="1:16" ht="108" x14ac:dyDescent="0.15">
      <c r="A71" s="6" t="s">
        <v>59</v>
      </c>
      <c r="B71" s="22" t="s">
        <v>243</v>
      </c>
      <c r="C71" s="6" t="s">
        <v>244</v>
      </c>
      <c r="D71" s="7">
        <v>30755</v>
      </c>
      <c r="E71" s="8" t="s">
        <v>245</v>
      </c>
      <c r="F71" s="9">
        <v>1984</v>
      </c>
      <c r="G71" s="6" t="s">
        <v>246</v>
      </c>
      <c r="H71" s="10" t="s">
        <v>22</v>
      </c>
      <c r="I71" s="1" t="s">
        <v>23</v>
      </c>
      <c r="J71" s="14" t="s">
        <v>22</v>
      </c>
      <c r="K71" s="11" t="s">
        <v>29</v>
      </c>
      <c r="L71" s="6" t="s">
        <v>247</v>
      </c>
      <c r="M71" s="116" t="s">
        <v>31</v>
      </c>
      <c r="N71" s="50">
        <v>2021</v>
      </c>
      <c r="O71" s="14" t="s">
        <v>22</v>
      </c>
      <c r="P71" s="14"/>
    </row>
    <row r="72" spans="1:16" ht="108" x14ac:dyDescent="0.15">
      <c r="A72" s="6" t="s">
        <v>59</v>
      </c>
      <c r="B72" s="6" t="s">
        <v>248</v>
      </c>
      <c r="C72" s="6" t="s">
        <v>244</v>
      </c>
      <c r="D72" s="7">
        <v>30755</v>
      </c>
      <c r="E72" s="8" t="s">
        <v>245</v>
      </c>
      <c r="F72" s="9">
        <v>1984</v>
      </c>
      <c r="G72" s="6" t="s">
        <v>249</v>
      </c>
      <c r="H72" s="10" t="s">
        <v>22</v>
      </c>
      <c r="I72" s="1" t="s">
        <v>23</v>
      </c>
      <c r="J72" s="14" t="s">
        <v>22</v>
      </c>
      <c r="K72" s="11" t="s">
        <v>29</v>
      </c>
      <c r="L72" s="6" t="s">
        <v>250</v>
      </c>
      <c r="M72" s="116" t="s">
        <v>31</v>
      </c>
      <c r="N72" s="50">
        <v>2021</v>
      </c>
      <c r="O72" s="14" t="s">
        <v>22</v>
      </c>
      <c r="P72" s="14"/>
    </row>
    <row r="73" spans="1:16" ht="84" x14ac:dyDescent="0.15">
      <c r="A73" s="6" t="s">
        <v>235</v>
      </c>
      <c r="B73" s="6" t="s">
        <v>251</v>
      </c>
      <c r="C73" s="6" t="s">
        <v>252</v>
      </c>
      <c r="D73" s="7">
        <v>31013</v>
      </c>
      <c r="E73" s="12" t="s">
        <v>253</v>
      </c>
      <c r="F73" s="9">
        <v>1984</v>
      </c>
      <c r="G73" s="6" t="s">
        <v>254</v>
      </c>
      <c r="H73" s="10" t="s">
        <v>22</v>
      </c>
      <c r="I73" s="1" t="s">
        <v>23</v>
      </c>
      <c r="J73" s="14" t="s">
        <v>22</v>
      </c>
      <c r="K73" s="11" t="s">
        <v>255</v>
      </c>
      <c r="L73" s="6" t="s">
        <v>256</v>
      </c>
      <c r="M73" s="116" t="s">
        <v>257</v>
      </c>
      <c r="N73" s="50">
        <v>2021</v>
      </c>
      <c r="O73" s="14" t="s">
        <v>22</v>
      </c>
      <c r="P73" s="14"/>
    </row>
    <row r="74" spans="1:16" ht="108" x14ac:dyDescent="0.15">
      <c r="A74" s="6" t="s">
        <v>235</v>
      </c>
      <c r="B74" s="6" t="s">
        <v>258</v>
      </c>
      <c r="C74" s="6" t="s">
        <v>259</v>
      </c>
      <c r="D74" s="7">
        <v>31244</v>
      </c>
      <c r="E74" s="12" t="s">
        <v>260</v>
      </c>
      <c r="F74" s="9">
        <v>1985</v>
      </c>
      <c r="G74" s="6" t="s">
        <v>254</v>
      </c>
      <c r="H74" s="10" t="s">
        <v>22</v>
      </c>
      <c r="I74" s="1" t="s">
        <v>23</v>
      </c>
      <c r="J74" s="14" t="s">
        <v>22</v>
      </c>
      <c r="K74" s="11" t="s">
        <v>255</v>
      </c>
      <c r="L74" s="6" t="s">
        <v>256</v>
      </c>
      <c r="M74" s="116" t="s">
        <v>58</v>
      </c>
      <c r="N74" s="50">
        <v>2021</v>
      </c>
      <c r="O74" s="14" t="s">
        <v>22</v>
      </c>
      <c r="P74" s="14"/>
    </row>
    <row r="75" spans="1:16" ht="108" x14ac:dyDescent="0.15">
      <c r="A75" s="6" t="s">
        <v>235</v>
      </c>
      <c r="B75" s="6" t="s">
        <v>261</v>
      </c>
      <c r="C75" s="6" t="s">
        <v>262</v>
      </c>
      <c r="D75" s="7">
        <v>31300</v>
      </c>
      <c r="E75" s="12" t="s">
        <v>263</v>
      </c>
      <c r="F75" s="9">
        <v>1985</v>
      </c>
      <c r="G75" s="6" t="s">
        <v>254</v>
      </c>
      <c r="H75" s="10" t="s">
        <v>22</v>
      </c>
      <c r="I75" s="1" t="s">
        <v>23</v>
      </c>
      <c r="J75" s="14" t="s">
        <v>22</v>
      </c>
      <c r="K75" s="11" t="s">
        <v>255</v>
      </c>
      <c r="L75" s="6" t="s">
        <v>256</v>
      </c>
      <c r="M75" s="116" t="s">
        <v>58</v>
      </c>
      <c r="N75" s="50">
        <v>2021</v>
      </c>
      <c r="O75" s="14" t="s">
        <v>22</v>
      </c>
      <c r="P75" s="14"/>
    </row>
    <row r="76" spans="1:16" ht="108" x14ac:dyDescent="0.15">
      <c r="A76" s="6" t="s">
        <v>264</v>
      </c>
      <c r="B76" s="6" t="s">
        <v>265</v>
      </c>
      <c r="C76" s="6" t="s">
        <v>266</v>
      </c>
      <c r="D76" s="7">
        <v>31569</v>
      </c>
      <c r="E76" s="8" t="s">
        <v>267</v>
      </c>
      <c r="F76" s="9">
        <v>1986</v>
      </c>
      <c r="G76" s="6" t="s">
        <v>268</v>
      </c>
      <c r="H76" s="10" t="s">
        <v>22</v>
      </c>
      <c r="I76" s="1" t="s">
        <v>23</v>
      </c>
      <c r="J76" s="14" t="s">
        <v>22</v>
      </c>
      <c r="K76" s="11" t="s">
        <v>29</v>
      </c>
      <c r="L76" s="6" t="s">
        <v>269</v>
      </c>
      <c r="M76" s="116" t="s">
        <v>31</v>
      </c>
      <c r="N76" s="50">
        <v>2021</v>
      </c>
      <c r="O76" s="14" t="s">
        <v>22</v>
      </c>
      <c r="P76" s="14"/>
    </row>
    <row r="77" spans="1:16" ht="262" x14ac:dyDescent="0.15">
      <c r="A77" s="6" t="s">
        <v>270</v>
      </c>
      <c r="B77" s="6" t="s">
        <v>271</v>
      </c>
      <c r="C77" s="6" t="s">
        <v>272</v>
      </c>
      <c r="D77" s="7">
        <v>32598</v>
      </c>
      <c r="E77" s="8" t="s">
        <v>273</v>
      </c>
      <c r="F77" s="9">
        <v>1989</v>
      </c>
      <c r="G77" s="6" t="s">
        <v>55</v>
      </c>
      <c r="H77" s="10" t="s">
        <v>22</v>
      </c>
      <c r="I77" s="1" t="s">
        <v>23</v>
      </c>
      <c r="J77" s="14" t="s">
        <v>22</v>
      </c>
      <c r="K77" s="11" t="s">
        <v>29</v>
      </c>
      <c r="L77" s="6" t="s">
        <v>274</v>
      </c>
      <c r="M77" s="116" t="s">
        <v>31</v>
      </c>
      <c r="N77" s="50">
        <v>2021</v>
      </c>
      <c r="O77" s="14" t="s">
        <v>22</v>
      </c>
      <c r="P77" s="14"/>
    </row>
    <row r="78" spans="1:16" ht="108" x14ac:dyDescent="0.15">
      <c r="A78" s="6" t="s">
        <v>59</v>
      </c>
      <c r="B78" s="6" t="s">
        <v>275</v>
      </c>
      <c r="C78" s="6" t="s">
        <v>276</v>
      </c>
      <c r="D78" s="7">
        <v>32772</v>
      </c>
      <c r="E78" s="8" t="s">
        <v>277</v>
      </c>
      <c r="F78" s="9">
        <v>1989</v>
      </c>
      <c r="G78" s="6" t="s">
        <v>278</v>
      </c>
      <c r="H78" s="10" t="s">
        <v>22</v>
      </c>
      <c r="I78" s="1" t="s">
        <v>23</v>
      </c>
      <c r="J78" s="14" t="s">
        <v>22</v>
      </c>
      <c r="K78" s="11" t="s">
        <v>29</v>
      </c>
      <c r="L78" s="23" t="s">
        <v>279</v>
      </c>
      <c r="M78" s="116" t="s">
        <v>26</v>
      </c>
      <c r="N78" s="50">
        <v>2021</v>
      </c>
      <c r="O78" s="14" t="s">
        <v>22</v>
      </c>
      <c r="P78" s="14"/>
    </row>
    <row r="79" spans="1:16" ht="108" x14ac:dyDescent="0.15">
      <c r="A79" s="6" t="s">
        <v>235</v>
      </c>
      <c r="B79" s="6" t="s">
        <v>280</v>
      </c>
      <c r="C79" s="6" t="s">
        <v>281</v>
      </c>
      <c r="D79" s="7">
        <v>32783</v>
      </c>
      <c r="E79" s="8" t="s">
        <v>282</v>
      </c>
      <c r="F79" s="9">
        <v>1989</v>
      </c>
      <c r="G79" s="6" t="s">
        <v>283</v>
      </c>
      <c r="H79" s="10" t="s">
        <v>22</v>
      </c>
      <c r="I79" s="1" t="s">
        <v>23</v>
      </c>
      <c r="J79" s="14" t="s">
        <v>22</v>
      </c>
      <c r="K79" s="11" t="s">
        <v>29</v>
      </c>
      <c r="L79" s="24" t="s">
        <v>284</v>
      </c>
      <c r="M79" s="116" t="s">
        <v>31</v>
      </c>
      <c r="N79" s="50">
        <v>2021</v>
      </c>
      <c r="O79" s="14" t="s">
        <v>22</v>
      </c>
      <c r="P79" s="14"/>
    </row>
    <row r="80" spans="1:16" ht="72" x14ac:dyDescent="0.15">
      <c r="A80" s="6" t="s">
        <v>51</v>
      </c>
      <c r="B80" s="6" t="s">
        <v>285</v>
      </c>
      <c r="C80" s="6" t="s">
        <v>286</v>
      </c>
      <c r="D80" s="7">
        <v>32869</v>
      </c>
      <c r="E80" s="8" t="s">
        <v>287</v>
      </c>
      <c r="F80" s="9">
        <v>1989</v>
      </c>
      <c r="G80" s="6" t="s">
        <v>213</v>
      </c>
      <c r="H80" s="10" t="s">
        <v>213</v>
      </c>
      <c r="I80" s="1" t="s">
        <v>23</v>
      </c>
      <c r="J80" s="14" t="s">
        <v>288</v>
      </c>
      <c r="K80" s="11" t="s">
        <v>213</v>
      </c>
      <c r="L80" s="24" t="s">
        <v>213</v>
      </c>
      <c r="M80" s="116" t="s">
        <v>58</v>
      </c>
      <c r="N80" s="50">
        <v>2021</v>
      </c>
      <c r="O80" s="14" t="s">
        <v>288</v>
      </c>
      <c r="P80" s="14"/>
    </row>
    <row r="81" spans="1:16" ht="108" x14ac:dyDescent="0.15">
      <c r="A81" s="6" t="s">
        <v>289</v>
      </c>
      <c r="B81" s="6" t="s">
        <v>290</v>
      </c>
      <c r="C81" s="6" t="s">
        <v>291</v>
      </c>
      <c r="D81" s="7">
        <v>32996</v>
      </c>
      <c r="E81" s="8" t="s">
        <v>292</v>
      </c>
      <c r="F81" s="9">
        <v>1990</v>
      </c>
      <c r="G81" s="6" t="s">
        <v>293</v>
      </c>
      <c r="H81" s="10" t="s">
        <v>22</v>
      </c>
      <c r="I81" s="1" t="s">
        <v>23</v>
      </c>
      <c r="J81" s="14" t="s">
        <v>22</v>
      </c>
      <c r="K81" s="11" t="s">
        <v>29</v>
      </c>
      <c r="L81" s="6" t="s">
        <v>294</v>
      </c>
      <c r="M81" s="116" t="s">
        <v>26</v>
      </c>
      <c r="N81" s="50">
        <v>2021</v>
      </c>
      <c r="O81" s="14" t="s">
        <v>22</v>
      </c>
      <c r="P81" s="14"/>
    </row>
    <row r="82" spans="1:16" ht="204" x14ac:dyDescent="0.15">
      <c r="A82" s="6" t="s">
        <v>51</v>
      </c>
      <c r="B82" s="6" t="s">
        <v>295</v>
      </c>
      <c r="C82" s="6" t="s">
        <v>296</v>
      </c>
      <c r="D82" s="7">
        <v>33235</v>
      </c>
      <c r="E82" s="8" t="s">
        <v>297</v>
      </c>
      <c r="F82" s="9">
        <v>1990</v>
      </c>
      <c r="G82" s="6" t="s">
        <v>55</v>
      </c>
      <c r="H82" s="10" t="s">
        <v>22</v>
      </c>
      <c r="I82" s="1" t="s">
        <v>23</v>
      </c>
      <c r="J82" s="14" t="s">
        <v>22</v>
      </c>
      <c r="K82" s="11" t="s">
        <v>298</v>
      </c>
      <c r="L82" s="6" t="s">
        <v>299</v>
      </c>
      <c r="M82" s="116" t="s">
        <v>300</v>
      </c>
      <c r="N82" s="50">
        <v>2021</v>
      </c>
      <c r="O82" s="14" t="s">
        <v>22</v>
      </c>
      <c r="P82" s="14"/>
    </row>
    <row r="83" spans="1:16" ht="317" x14ac:dyDescent="0.15">
      <c r="A83" s="6" t="s">
        <v>301</v>
      </c>
      <c r="B83" s="6" t="s">
        <v>302</v>
      </c>
      <c r="C83" s="6" t="s">
        <v>303</v>
      </c>
      <c r="D83" s="7">
        <v>33239</v>
      </c>
      <c r="E83" s="8" t="s">
        <v>304</v>
      </c>
      <c r="F83" s="9">
        <v>1991</v>
      </c>
      <c r="G83" s="6" t="s">
        <v>305</v>
      </c>
      <c r="H83" s="10" t="s">
        <v>22</v>
      </c>
      <c r="I83" s="1" t="s">
        <v>23</v>
      </c>
      <c r="J83" s="14" t="s">
        <v>22</v>
      </c>
      <c r="K83" s="11" t="s">
        <v>306</v>
      </c>
      <c r="L83" s="6" t="s">
        <v>307</v>
      </c>
      <c r="M83" s="116" t="s">
        <v>31</v>
      </c>
      <c r="N83" s="50">
        <v>2021</v>
      </c>
      <c r="O83" s="14" t="s">
        <v>22</v>
      </c>
      <c r="P83" s="14"/>
    </row>
    <row r="84" spans="1:16" ht="108" x14ac:dyDescent="0.15">
      <c r="A84" s="24" t="s">
        <v>308</v>
      </c>
      <c r="B84" s="24" t="s">
        <v>309</v>
      </c>
      <c r="C84" s="24" t="s">
        <v>310</v>
      </c>
      <c r="D84" s="7">
        <v>33687</v>
      </c>
      <c r="E84" s="25" t="s">
        <v>311</v>
      </c>
      <c r="F84" s="9">
        <v>1992</v>
      </c>
      <c r="G84" s="6" t="s">
        <v>293</v>
      </c>
      <c r="H84" s="10" t="s">
        <v>22</v>
      </c>
      <c r="I84" s="1" t="s">
        <v>23</v>
      </c>
      <c r="J84" s="14" t="s">
        <v>22</v>
      </c>
      <c r="K84" s="11" t="s">
        <v>29</v>
      </c>
      <c r="L84" s="6" t="s">
        <v>312</v>
      </c>
      <c r="M84" s="116" t="s">
        <v>31</v>
      </c>
      <c r="N84" s="50">
        <v>2021</v>
      </c>
      <c r="O84" s="14" t="s">
        <v>22</v>
      </c>
      <c r="P84" s="14"/>
    </row>
    <row r="85" spans="1:16" ht="108" x14ac:dyDescent="0.15">
      <c r="A85" s="6" t="s">
        <v>229</v>
      </c>
      <c r="B85" s="6" t="s">
        <v>313</v>
      </c>
      <c r="C85" s="6" t="s">
        <v>314</v>
      </c>
      <c r="D85" s="7">
        <v>33753</v>
      </c>
      <c r="E85" s="8" t="s">
        <v>315</v>
      </c>
      <c r="F85" s="9">
        <v>1992</v>
      </c>
      <c r="G85" s="6" t="s">
        <v>55</v>
      </c>
      <c r="H85" s="10" t="s">
        <v>22</v>
      </c>
      <c r="I85" s="1" t="s">
        <v>23</v>
      </c>
      <c r="J85" s="14" t="s">
        <v>22</v>
      </c>
      <c r="K85" s="11" t="s">
        <v>29</v>
      </c>
      <c r="L85" s="6" t="s">
        <v>316</v>
      </c>
      <c r="M85" s="116" t="s">
        <v>31</v>
      </c>
      <c r="N85" s="50">
        <v>2021</v>
      </c>
      <c r="O85" s="14" t="s">
        <v>22</v>
      </c>
      <c r="P85" s="14"/>
    </row>
    <row r="86" spans="1:16" ht="84" x14ac:dyDescent="0.15">
      <c r="A86" s="6" t="s">
        <v>51</v>
      </c>
      <c r="B86" s="6" t="s">
        <v>317</v>
      </c>
      <c r="C86" s="6" t="s">
        <v>318</v>
      </c>
      <c r="D86" s="7">
        <v>33988</v>
      </c>
      <c r="E86" s="8" t="s">
        <v>319</v>
      </c>
      <c r="F86" s="9">
        <v>1993</v>
      </c>
      <c r="G86" s="6" t="s">
        <v>320</v>
      </c>
      <c r="H86" s="10" t="s">
        <v>22</v>
      </c>
      <c r="I86" s="1" t="s">
        <v>23</v>
      </c>
      <c r="J86" s="10" t="s">
        <v>22</v>
      </c>
      <c r="K86" s="11" t="s">
        <v>321</v>
      </c>
      <c r="L86" s="6" t="s">
        <v>322</v>
      </c>
      <c r="M86" s="116" t="s">
        <v>26</v>
      </c>
      <c r="N86" s="50">
        <v>2021</v>
      </c>
      <c r="O86" s="10" t="s">
        <v>22</v>
      </c>
      <c r="P86" s="10"/>
    </row>
    <row r="87" spans="1:16" ht="156" x14ac:dyDescent="0.15">
      <c r="A87" s="6" t="s">
        <v>51</v>
      </c>
      <c r="B87" s="6" t="s">
        <v>323</v>
      </c>
      <c r="C87" s="6" t="s">
        <v>324</v>
      </c>
      <c r="D87" s="7">
        <v>34152</v>
      </c>
      <c r="E87" s="8" t="s">
        <v>325</v>
      </c>
      <c r="F87" s="9">
        <v>1993</v>
      </c>
      <c r="G87" s="6" t="s">
        <v>55</v>
      </c>
      <c r="H87" s="10" t="s">
        <v>22</v>
      </c>
      <c r="I87" s="1" t="s">
        <v>23</v>
      </c>
      <c r="J87" s="14" t="s">
        <v>22</v>
      </c>
      <c r="K87" s="11" t="s">
        <v>29</v>
      </c>
      <c r="L87" s="6" t="s">
        <v>326</v>
      </c>
      <c r="M87" s="116" t="s">
        <v>31</v>
      </c>
      <c r="N87" s="50">
        <v>2021</v>
      </c>
      <c r="O87" s="14" t="s">
        <v>22</v>
      </c>
      <c r="P87" s="14"/>
    </row>
    <row r="88" spans="1:16" ht="96" x14ac:dyDescent="0.15">
      <c r="A88" s="6" t="s">
        <v>51</v>
      </c>
      <c r="B88" s="6" t="s">
        <v>327</v>
      </c>
      <c r="C88" s="6" t="s">
        <v>328</v>
      </c>
      <c r="D88" s="7">
        <v>34325</v>
      </c>
      <c r="E88" s="8" t="s">
        <v>329</v>
      </c>
      <c r="F88" s="9">
        <v>1993</v>
      </c>
      <c r="G88" s="6" t="s">
        <v>293</v>
      </c>
      <c r="H88" s="10" t="s">
        <v>22</v>
      </c>
      <c r="I88" s="1" t="s">
        <v>23</v>
      </c>
      <c r="J88" s="14" t="s">
        <v>22</v>
      </c>
      <c r="K88" s="11" t="s">
        <v>330</v>
      </c>
      <c r="L88" s="6" t="s">
        <v>331</v>
      </c>
      <c r="M88" s="116" t="s">
        <v>31</v>
      </c>
      <c r="N88" s="50">
        <v>2021</v>
      </c>
      <c r="O88" s="14" t="s">
        <v>22</v>
      </c>
      <c r="P88" s="14"/>
    </row>
    <row r="89" spans="1:16" ht="72" x14ac:dyDescent="0.15">
      <c r="A89" s="6" t="s">
        <v>51</v>
      </c>
      <c r="B89" s="6" t="s">
        <v>332</v>
      </c>
      <c r="C89" s="6" t="s">
        <v>333</v>
      </c>
      <c r="D89" s="7">
        <v>34326</v>
      </c>
      <c r="E89" s="8" t="s">
        <v>334</v>
      </c>
      <c r="F89" s="9">
        <v>1993</v>
      </c>
      <c r="G89" s="6" t="s">
        <v>55</v>
      </c>
      <c r="H89" s="10" t="s">
        <v>22</v>
      </c>
      <c r="I89" s="1" t="s">
        <v>23</v>
      </c>
      <c r="J89" s="14" t="s">
        <v>22</v>
      </c>
      <c r="K89" s="11" t="s">
        <v>330</v>
      </c>
      <c r="L89" s="6" t="s">
        <v>335</v>
      </c>
      <c r="M89" s="116" t="s">
        <v>31</v>
      </c>
      <c r="N89" s="50">
        <v>2021</v>
      </c>
      <c r="O89" s="14" t="s">
        <v>22</v>
      </c>
      <c r="P89" s="14"/>
    </row>
    <row r="90" spans="1:16" ht="108" x14ac:dyDescent="0.15">
      <c r="A90" s="6" t="s">
        <v>336</v>
      </c>
      <c r="B90" s="6" t="s">
        <v>337</v>
      </c>
      <c r="C90" s="6" t="s">
        <v>338</v>
      </c>
      <c r="D90" s="7">
        <v>34507</v>
      </c>
      <c r="E90" s="8" t="s">
        <v>339</v>
      </c>
      <c r="F90" s="9">
        <v>1994</v>
      </c>
      <c r="G90" s="6" t="s">
        <v>340</v>
      </c>
      <c r="H90" s="10" t="s">
        <v>22</v>
      </c>
      <c r="I90" s="1" t="s">
        <v>23</v>
      </c>
      <c r="J90" s="14" t="s">
        <v>22</v>
      </c>
      <c r="K90" s="11" t="s">
        <v>29</v>
      </c>
      <c r="L90" s="6" t="s">
        <v>341</v>
      </c>
      <c r="M90" s="116" t="s">
        <v>31</v>
      </c>
      <c r="N90" s="50">
        <v>2021</v>
      </c>
      <c r="O90" s="14" t="s">
        <v>22</v>
      </c>
      <c r="P90" s="14"/>
    </row>
    <row r="91" spans="1:16" ht="108" x14ac:dyDescent="0.15">
      <c r="A91" s="6" t="s">
        <v>336</v>
      </c>
      <c r="B91" s="6" t="s">
        <v>342</v>
      </c>
      <c r="C91" s="6" t="s">
        <v>338</v>
      </c>
      <c r="D91" s="7">
        <v>34507</v>
      </c>
      <c r="E91" s="8" t="s">
        <v>339</v>
      </c>
      <c r="F91" s="9">
        <v>1994</v>
      </c>
      <c r="G91" s="6" t="s">
        <v>343</v>
      </c>
      <c r="H91" s="10" t="s">
        <v>22</v>
      </c>
      <c r="I91" s="1" t="s">
        <v>23</v>
      </c>
      <c r="J91" s="14" t="s">
        <v>22</v>
      </c>
      <c r="K91" s="11" t="s">
        <v>29</v>
      </c>
      <c r="L91" s="6" t="s">
        <v>344</v>
      </c>
      <c r="M91" s="116" t="s">
        <v>31</v>
      </c>
      <c r="N91" s="50">
        <v>2021</v>
      </c>
      <c r="O91" s="14" t="s">
        <v>22</v>
      </c>
      <c r="P91" s="14"/>
    </row>
    <row r="92" spans="1:16" ht="108" x14ac:dyDescent="0.15">
      <c r="A92" s="6" t="s">
        <v>336</v>
      </c>
      <c r="B92" s="6" t="s">
        <v>345</v>
      </c>
      <c r="C92" s="6" t="s">
        <v>338</v>
      </c>
      <c r="D92" s="7">
        <v>34507</v>
      </c>
      <c r="E92" s="8" t="s">
        <v>339</v>
      </c>
      <c r="F92" s="9">
        <v>1994</v>
      </c>
      <c r="G92" s="6" t="s">
        <v>346</v>
      </c>
      <c r="H92" s="10" t="s">
        <v>22</v>
      </c>
      <c r="I92" s="1" t="s">
        <v>23</v>
      </c>
      <c r="J92" s="14" t="s">
        <v>22</v>
      </c>
      <c r="K92" s="11" t="s">
        <v>29</v>
      </c>
      <c r="L92" s="6" t="s">
        <v>347</v>
      </c>
      <c r="M92" s="116" t="s">
        <v>31</v>
      </c>
      <c r="N92" s="50">
        <v>2021</v>
      </c>
      <c r="O92" s="14" t="s">
        <v>22</v>
      </c>
      <c r="P92" s="14"/>
    </row>
    <row r="93" spans="1:16" ht="108" x14ac:dyDescent="0.15">
      <c r="A93" s="6" t="s">
        <v>336</v>
      </c>
      <c r="B93" s="6" t="s">
        <v>348</v>
      </c>
      <c r="C93" s="6" t="s">
        <v>338</v>
      </c>
      <c r="D93" s="7">
        <v>34507</v>
      </c>
      <c r="E93" s="8" t="s">
        <v>339</v>
      </c>
      <c r="F93" s="9">
        <v>1994</v>
      </c>
      <c r="G93" s="6" t="s">
        <v>349</v>
      </c>
      <c r="H93" s="10" t="s">
        <v>22</v>
      </c>
      <c r="I93" s="1" t="s">
        <v>23</v>
      </c>
      <c r="J93" s="14" t="s">
        <v>22</v>
      </c>
      <c r="K93" s="11" t="s">
        <v>29</v>
      </c>
      <c r="L93" s="6" t="s">
        <v>350</v>
      </c>
      <c r="M93" s="116" t="s">
        <v>31</v>
      </c>
      <c r="N93" s="50">
        <v>2021</v>
      </c>
      <c r="O93" s="14" t="s">
        <v>22</v>
      </c>
      <c r="P93" s="14"/>
    </row>
    <row r="94" spans="1:16" ht="108" x14ac:dyDescent="0.15">
      <c r="A94" s="6" t="s">
        <v>336</v>
      </c>
      <c r="B94" s="6" t="s">
        <v>351</v>
      </c>
      <c r="C94" s="6" t="s">
        <v>352</v>
      </c>
      <c r="D94" s="7">
        <v>34507</v>
      </c>
      <c r="E94" s="8" t="s">
        <v>339</v>
      </c>
      <c r="F94" s="9">
        <v>1994</v>
      </c>
      <c r="G94" s="6" t="s">
        <v>353</v>
      </c>
      <c r="H94" s="10" t="s">
        <v>22</v>
      </c>
      <c r="I94" s="1" t="s">
        <v>23</v>
      </c>
      <c r="J94" s="14" t="s">
        <v>22</v>
      </c>
      <c r="K94" s="11" t="s">
        <v>29</v>
      </c>
      <c r="L94" s="6" t="s">
        <v>354</v>
      </c>
      <c r="M94" s="116" t="s">
        <v>31</v>
      </c>
      <c r="N94" s="50">
        <v>2021</v>
      </c>
      <c r="O94" s="14" t="s">
        <v>22</v>
      </c>
      <c r="P94" s="14"/>
    </row>
    <row r="95" spans="1:16" ht="228" x14ac:dyDescent="0.15">
      <c r="A95" s="6" t="s">
        <v>51</v>
      </c>
      <c r="B95" s="6" t="s">
        <v>355</v>
      </c>
      <c r="C95" s="6" t="s">
        <v>356</v>
      </c>
      <c r="D95" s="25">
        <v>34508</v>
      </c>
      <c r="E95" s="8" t="s">
        <v>357</v>
      </c>
      <c r="F95" s="6">
        <v>1994</v>
      </c>
      <c r="G95" s="6" t="s">
        <v>55</v>
      </c>
      <c r="H95" s="6" t="s">
        <v>22</v>
      </c>
      <c r="I95" s="1" t="s">
        <v>23</v>
      </c>
      <c r="J95" s="6" t="s">
        <v>22</v>
      </c>
      <c r="K95" s="6" t="s">
        <v>358</v>
      </c>
      <c r="L95" s="6" t="s">
        <v>359</v>
      </c>
      <c r="M95" s="116" t="s">
        <v>360</v>
      </c>
      <c r="N95" s="50">
        <v>2021</v>
      </c>
      <c r="O95" s="6" t="s">
        <v>22</v>
      </c>
      <c r="P95" s="6"/>
    </row>
    <row r="96" spans="1:16" ht="48" x14ac:dyDescent="0.15">
      <c r="A96" s="6" t="s">
        <v>51</v>
      </c>
      <c r="B96" s="6" t="s">
        <v>361</v>
      </c>
      <c r="C96" s="6" t="s">
        <v>362</v>
      </c>
      <c r="D96" s="7">
        <v>34526</v>
      </c>
      <c r="E96" s="8" t="s">
        <v>363</v>
      </c>
      <c r="F96" s="9">
        <v>1994</v>
      </c>
      <c r="G96" s="6" t="s">
        <v>213</v>
      </c>
      <c r="H96" s="10" t="s">
        <v>34</v>
      </c>
      <c r="I96" s="1" t="s">
        <v>23</v>
      </c>
      <c r="J96" s="14" t="s">
        <v>288</v>
      </c>
      <c r="K96" s="26" t="s">
        <v>213</v>
      </c>
      <c r="L96" s="6" t="s">
        <v>213</v>
      </c>
      <c r="M96" s="116" t="s">
        <v>360</v>
      </c>
      <c r="N96" s="50">
        <v>2021</v>
      </c>
      <c r="O96" s="14" t="s">
        <v>288</v>
      </c>
      <c r="P96" s="14"/>
    </row>
    <row r="97" spans="1:16" ht="108" x14ac:dyDescent="0.15">
      <c r="A97" s="6" t="s">
        <v>308</v>
      </c>
      <c r="B97" s="6" t="s">
        <v>364</v>
      </c>
      <c r="C97" s="6" t="s">
        <v>365</v>
      </c>
      <c r="D97" s="7">
        <v>34641</v>
      </c>
      <c r="E97" s="12" t="s">
        <v>366</v>
      </c>
      <c r="F97" s="9">
        <v>1994</v>
      </c>
      <c r="G97" s="6" t="s">
        <v>254</v>
      </c>
      <c r="H97" s="10" t="s">
        <v>22</v>
      </c>
      <c r="I97" s="1" t="s">
        <v>23</v>
      </c>
      <c r="J97" s="14" t="s">
        <v>22</v>
      </c>
      <c r="K97" s="11" t="s">
        <v>29</v>
      </c>
      <c r="L97" s="6" t="s">
        <v>367</v>
      </c>
      <c r="M97" s="116" t="s">
        <v>58</v>
      </c>
      <c r="N97" s="50">
        <v>2021</v>
      </c>
      <c r="O97" s="14" t="s">
        <v>22</v>
      </c>
      <c r="P97" s="14"/>
    </row>
    <row r="98" spans="1:16" ht="72" x14ac:dyDescent="0.15">
      <c r="A98" s="6" t="s">
        <v>59</v>
      </c>
      <c r="B98" s="6" t="s">
        <v>368</v>
      </c>
      <c r="C98" s="6" t="s">
        <v>369</v>
      </c>
      <c r="D98" s="7">
        <v>34667</v>
      </c>
      <c r="E98" s="8" t="s">
        <v>370</v>
      </c>
      <c r="F98" s="9">
        <v>1994</v>
      </c>
      <c r="G98" s="6" t="s">
        <v>55</v>
      </c>
      <c r="H98" s="10" t="s">
        <v>34</v>
      </c>
      <c r="I98" s="1" t="s">
        <v>23</v>
      </c>
      <c r="J98" s="14" t="s">
        <v>288</v>
      </c>
      <c r="K98" s="26" t="s">
        <v>213</v>
      </c>
      <c r="L98" s="6" t="s">
        <v>256</v>
      </c>
      <c r="M98" s="116" t="s">
        <v>58</v>
      </c>
      <c r="N98" s="50">
        <v>2021</v>
      </c>
      <c r="O98" s="14" t="s">
        <v>288</v>
      </c>
      <c r="P98" s="14"/>
    </row>
    <row r="99" spans="1:16" ht="144" x14ac:dyDescent="0.15">
      <c r="A99" s="6" t="s">
        <v>308</v>
      </c>
      <c r="B99" s="6" t="s">
        <v>371</v>
      </c>
      <c r="C99" s="6" t="s">
        <v>372</v>
      </c>
      <c r="D99" s="7">
        <v>34674</v>
      </c>
      <c r="E99" s="8" t="s">
        <v>373</v>
      </c>
      <c r="F99" s="9">
        <v>1994</v>
      </c>
      <c r="G99" s="6" t="s">
        <v>55</v>
      </c>
      <c r="H99" s="10" t="s">
        <v>22</v>
      </c>
      <c r="I99" s="1" t="s">
        <v>23</v>
      </c>
      <c r="J99" s="14" t="s">
        <v>22</v>
      </c>
      <c r="K99" s="26" t="s">
        <v>29</v>
      </c>
      <c r="L99" s="6" t="s">
        <v>374</v>
      </c>
      <c r="M99" s="116" t="s">
        <v>31</v>
      </c>
      <c r="N99" s="50">
        <v>2021</v>
      </c>
      <c r="O99" s="14" t="s">
        <v>22</v>
      </c>
      <c r="P99" s="14"/>
    </row>
    <row r="100" spans="1:16" ht="108" x14ac:dyDescent="0.15">
      <c r="A100" s="6" t="s">
        <v>59</v>
      </c>
      <c r="B100" s="6" t="s">
        <v>375</v>
      </c>
      <c r="C100" s="6" t="s">
        <v>376</v>
      </c>
      <c r="D100" s="7">
        <v>42155</v>
      </c>
      <c r="E100" s="8" t="s">
        <v>377</v>
      </c>
      <c r="F100" s="9">
        <v>1994</v>
      </c>
      <c r="G100" s="6" t="s">
        <v>378</v>
      </c>
      <c r="H100" s="10" t="s">
        <v>22</v>
      </c>
      <c r="I100" s="1" t="s">
        <v>23</v>
      </c>
      <c r="J100" s="14" t="s">
        <v>22</v>
      </c>
      <c r="K100" s="26" t="s">
        <v>379</v>
      </c>
      <c r="L100" s="6" t="s">
        <v>380</v>
      </c>
      <c r="M100" s="116" t="s">
        <v>31</v>
      </c>
      <c r="N100" s="50">
        <v>2021</v>
      </c>
      <c r="O100" s="14" t="s">
        <v>22</v>
      </c>
      <c r="P100" s="14"/>
    </row>
    <row r="101" spans="1:16" ht="273" x14ac:dyDescent="0.15">
      <c r="A101" s="6" t="s">
        <v>51</v>
      </c>
      <c r="B101" s="6" t="s">
        <v>381</v>
      </c>
      <c r="C101" s="6" t="s">
        <v>382</v>
      </c>
      <c r="D101" s="7">
        <v>34717</v>
      </c>
      <c r="E101" s="8" t="s">
        <v>383</v>
      </c>
      <c r="F101" s="9">
        <v>1995</v>
      </c>
      <c r="G101" s="6" t="s">
        <v>384</v>
      </c>
      <c r="H101" s="10" t="s">
        <v>22</v>
      </c>
      <c r="I101" s="1" t="s">
        <v>23</v>
      </c>
      <c r="J101" s="14" t="s">
        <v>22</v>
      </c>
      <c r="K101" s="26" t="s">
        <v>29</v>
      </c>
      <c r="L101" s="6" t="s">
        <v>385</v>
      </c>
      <c r="M101" s="116" t="s">
        <v>31</v>
      </c>
      <c r="N101" s="50">
        <v>2021</v>
      </c>
      <c r="O101" s="14" t="s">
        <v>22</v>
      </c>
      <c r="P101" s="14"/>
    </row>
    <row r="102" spans="1:16" ht="96" x14ac:dyDescent="0.15">
      <c r="A102" s="6" t="s">
        <v>59</v>
      </c>
      <c r="B102" s="6" t="s">
        <v>386</v>
      </c>
      <c r="C102" s="6" t="s">
        <v>387</v>
      </c>
      <c r="D102" s="7">
        <v>35033</v>
      </c>
      <c r="E102" s="8" t="s">
        <v>388</v>
      </c>
      <c r="F102" s="9">
        <v>1995</v>
      </c>
      <c r="G102" s="6" t="s">
        <v>389</v>
      </c>
      <c r="H102" s="10" t="s">
        <v>22</v>
      </c>
      <c r="I102" s="1" t="s">
        <v>23</v>
      </c>
      <c r="J102" s="14" t="s">
        <v>22</v>
      </c>
      <c r="K102" s="26" t="s">
        <v>390</v>
      </c>
      <c r="L102" s="6" t="s">
        <v>391</v>
      </c>
      <c r="M102" s="116" t="s">
        <v>31</v>
      </c>
      <c r="N102" s="50">
        <v>2021</v>
      </c>
      <c r="O102" s="14" t="s">
        <v>22</v>
      </c>
      <c r="P102" s="14"/>
    </row>
    <row r="103" spans="1:16" ht="84" x14ac:dyDescent="0.15">
      <c r="A103" s="6" t="s">
        <v>59</v>
      </c>
      <c r="B103" s="6" t="s">
        <v>392</v>
      </c>
      <c r="C103" s="6" t="s">
        <v>387</v>
      </c>
      <c r="D103" s="7">
        <v>35033</v>
      </c>
      <c r="E103" s="8" t="s">
        <v>388</v>
      </c>
      <c r="F103" s="9">
        <v>1995</v>
      </c>
      <c r="G103" s="6" t="s">
        <v>393</v>
      </c>
      <c r="H103" s="10" t="s">
        <v>22</v>
      </c>
      <c r="I103" s="1" t="s">
        <v>23</v>
      </c>
      <c r="J103" s="14" t="s">
        <v>22</v>
      </c>
      <c r="K103" s="26" t="s">
        <v>394</v>
      </c>
      <c r="L103" s="6" t="s">
        <v>395</v>
      </c>
      <c r="M103" s="116" t="s">
        <v>31</v>
      </c>
      <c r="N103" s="50">
        <v>2021</v>
      </c>
      <c r="O103" s="14" t="s">
        <v>22</v>
      </c>
      <c r="P103" s="14"/>
    </row>
    <row r="104" spans="1:16" ht="108" x14ac:dyDescent="0.15">
      <c r="A104" s="6" t="s">
        <v>51</v>
      </c>
      <c r="B104" s="6" t="s">
        <v>396</v>
      </c>
      <c r="C104" s="6" t="s">
        <v>397</v>
      </c>
      <c r="D104" s="7">
        <v>35468</v>
      </c>
      <c r="E104" s="8" t="s">
        <v>398</v>
      </c>
      <c r="F104" s="9">
        <v>1997</v>
      </c>
      <c r="G104" s="6" t="s">
        <v>399</v>
      </c>
      <c r="H104" s="10" t="s">
        <v>22</v>
      </c>
      <c r="I104" s="1" t="s">
        <v>23</v>
      </c>
      <c r="J104" s="14" t="s">
        <v>400</v>
      </c>
      <c r="K104" s="11" t="s">
        <v>29</v>
      </c>
      <c r="L104" s="6" t="s">
        <v>401</v>
      </c>
      <c r="M104" s="116" t="s">
        <v>26</v>
      </c>
      <c r="N104" s="50">
        <v>2021</v>
      </c>
      <c r="O104" s="14" t="s">
        <v>400</v>
      </c>
      <c r="P104" s="14"/>
    </row>
    <row r="105" spans="1:16" ht="120" x14ac:dyDescent="0.15">
      <c r="A105" s="6" t="s">
        <v>51</v>
      </c>
      <c r="B105" s="6" t="s">
        <v>402</v>
      </c>
      <c r="C105" s="6" t="s">
        <v>403</v>
      </c>
      <c r="D105" s="7">
        <v>35587</v>
      </c>
      <c r="E105" s="8" t="s">
        <v>404</v>
      </c>
      <c r="F105" s="9">
        <v>1997</v>
      </c>
      <c r="G105" s="6" t="s">
        <v>405</v>
      </c>
      <c r="H105" s="10" t="s">
        <v>22</v>
      </c>
      <c r="I105" s="1" t="s">
        <v>23</v>
      </c>
      <c r="J105" s="14" t="s">
        <v>22</v>
      </c>
      <c r="K105" s="11" t="s">
        <v>406</v>
      </c>
      <c r="L105" s="6" t="s">
        <v>402</v>
      </c>
      <c r="M105" s="116" t="s">
        <v>31</v>
      </c>
      <c r="N105" s="50">
        <v>2021</v>
      </c>
      <c r="O105" s="14" t="s">
        <v>22</v>
      </c>
      <c r="P105" s="14"/>
    </row>
    <row r="106" spans="1:16" ht="144" x14ac:dyDescent="0.15">
      <c r="A106" s="6" t="s">
        <v>59</v>
      </c>
      <c r="B106" s="6" t="s">
        <v>407</v>
      </c>
      <c r="C106" s="6" t="s">
        <v>408</v>
      </c>
      <c r="D106" s="7">
        <v>35593</v>
      </c>
      <c r="E106" s="8" t="s">
        <v>409</v>
      </c>
      <c r="F106" s="9">
        <v>1997</v>
      </c>
      <c r="G106" s="6" t="s">
        <v>410</v>
      </c>
      <c r="H106" s="10" t="s">
        <v>22</v>
      </c>
      <c r="I106" s="1" t="s">
        <v>23</v>
      </c>
      <c r="J106" s="14" t="s">
        <v>22</v>
      </c>
      <c r="K106" s="26" t="s">
        <v>29</v>
      </c>
      <c r="L106" s="6" t="s">
        <v>411</v>
      </c>
      <c r="M106" s="116" t="s">
        <v>31</v>
      </c>
      <c r="N106" s="50">
        <v>2021</v>
      </c>
      <c r="O106" s="14" t="s">
        <v>22</v>
      </c>
      <c r="P106" s="14"/>
    </row>
    <row r="107" spans="1:16" ht="144" x14ac:dyDescent="0.15">
      <c r="A107" s="6" t="s">
        <v>51</v>
      </c>
      <c r="B107" s="6" t="s">
        <v>396</v>
      </c>
      <c r="C107" s="6" t="s">
        <v>412</v>
      </c>
      <c r="D107" s="7">
        <v>35620</v>
      </c>
      <c r="E107" s="8" t="s">
        <v>413</v>
      </c>
      <c r="F107" s="9">
        <v>1997</v>
      </c>
      <c r="G107" s="6" t="s">
        <v>414</v>
      </c>
      <c r="H107" s="10" t="s">
        <v>22</v>
      </c>
      <c r="I107" s="1" t="s">
        <v>23</v>
      </c>
      <c r="J107" s="14" t="s">
        <v>22</v>
      </c>
      <c r="K107" s="11" t="s">
        <v>29</v>
      </c>
      <c r="L107" s="6" t="s">
        <v>415</v>
      </c>
      <c r="M107" s="116" t="s">
        <v>31</v>
      </c>
      <c r="N107" s="50">
        <v>2021</v>
      </c>
      <c r="O107" s="14" t="s">
        <v>22</v>
      </c>
      <c r="P107" s="14"/>
    </row>
    <row r="108" spans="1:16" ht="120" x14ac:dyDescent="0.15">
      <c r="A108" s="6" t="s">
        <v>51</v>
      </c>
      <c r="B108" s="6" t="s">
        <v>416</v>
      </c>
      <c r="C108" s="6" t="s">
        <v>417</v>
      </c>
      <c r="D108" s="7">
        <v>35629</v>
      </c>
      <c r="E108" s="8" t="s">
        <v>418</v>
      </c>
      <c r="F108" s="9">
        <v>1997</v>
      </c>
      <c r="G108" s="6" t="s">
        <v>419</v>
      </c>
      <c r="H108" s="10" t="s">
        <v>22</v>
      </c>
      <c r="I108" s="1" t="s">
        <v>23</v>
      </c>
      <c r="J108" s="14" t="s">
        <v>22</v>
      </c>
      <c r="K108" s="11" t="s">
        <v>330</v>
      </c>
      <c r="L108" s="6" t="s">
        <v>420</v>
      </c>
      <c r="M108" s="116" t="s">
        <v>26</v>
      </c>
      <c r="N108" s="50">
        <v>2021</v>
      </c>
      <c r="O108" s="14" t="s">
        <v>22</v>
      </c>
      <c r="P108" s="14"/>
    </row>
    <row r="109" spans="1:16" ht="132" x14ac:dyDescent="0.15">
      <c r="A109" s="6" t="s">
        <v>59</v>
      </c>
      <c r="B109" s="6" t="s">
        <v>421</v>
      </c>
      <c r="C109" s="6" t="s">
        <v>422</v>
      </c>
      <c r="D109" s="7">
        <v>35794</v>
      </c>
      <c r="E109" s="12" t="s">
        <v>423</v>
      </c>
      <c r="F109" s="9">
        <v>1997</v>
      </c>
      <c r="G109" s="6" t="s">
        <v>424</v>
      </c>
      <c r="H109" s="10" t="s">
        <v>22</v>
      </c>
      <c r="I109" s="1" t="s">
        <v>23</v>
      </c>
      <c r="J109" s="14" t="s">
        <v>22</v>
      </c>
      <c r="K109" s="11" t="s">
        <v>425</v>
      </c>
      <c r="L109" s="6" t="s">
        <v>426</v>
      </c>
      <c r="M109" s="116"/>
      <c r="N109" s="50">
        <v>2021</v>
      </c>
      <c r="O109" s="14" t="s">
        <v>22</v>
      </c>
      <c r="P109" s="14"/>
    </row>
    <row r="110" spans="1:16" ht="108" x14ac:dyDescent="0.15">
      <c r="A110" s="6" t="s">
        <v>59</v>
      </c>
      <c r="B110" s="6" t="s">
        <v>427</v>
      </c>
      <c r="C110" s="6" t="s">
        <v>428</v>
      </c>
      <c r="D110" s="7">
        <v>35808</v>
      </c>
      <c r="E110" s="8" t="s">
        <v>429</v>
      </c>
      <c r="F110" s="9">
        <v>1998</v>
      </c>
      <c r="G110" s="6" t="s">
        <v>430</v>
      </c>
      <c r="H110" s="10" t="s">
        <v>22</v>
      </c>
      <c r="I110" s="1" t="s">
        <v>23</v>
      </c>
      <c r="J110" s="14" t="s">
        <v>22</v>
      </c>
      <c r="K110" s="11" t="s">
        <v>29</v>
      </c>
      <c r="L110" s="6" t="s">
        <v>431</v>
      </c>
      <c r="M110" s="116" t="s">
        <v>31</v>
      </c>
      <c r="N110" s="50">
        <v>2021</v>
      </c>
      <c r="O110" s="14" t="s">
        <v>22</v>
      </c>
      <c r="P110" s="14"/>
    </row>
    <row r="111" spans="1:16" ht="216" x14ac:dyDescent="0.15">
      <c r="A111" s="6" t="s">
        <v>432</v>
      </c>
      <c r="B111" s="6" t="s">
        <v>433</v>
      </c>
      <c r="C111" s="6" t="s">
        <v>434</v>
      </c>
      <c r="D111" s="7">
        <v>35867</v>
      </c>
      <c r="E111" s="8" t="s">
        <v>435</v>
      </c>
      <c r="F111" s="9">
        <v>1998</v>
      </c>
      <c r="G111" s="6" t="s">
        <v>436</v>
      </c>
      <c r="H111" s="10" t="s">
        <v>22</v>
      </c>
      <c r="I111" s="1" t="s">
        <v>23</v>
      </c>
      <c r="J111" s="14" t="s">
        <v>22</v>
      </c>
      <c r="K111" s="11"/>
      <c r="L111" s="6" t="s">
        <v>437</v>
      </c>
      <c r="M111" s="116" t="s">
        <v>58</v>
      </c>
      <c r="N111" s="50">
        <v>2021</v>
      </c>
      <c r="O111" s="14" t="s">
        <v>22</v>
      </c>
      <c r="P111" s="14"/>
    </row>
    <row r="112" spans="1:16" ht="156" x14ac:dyDescent="0.15">
      <c r="A112" s="6" t="s">
        <v>59</v>
      </c>
      <c r="B112" s="6" t="s">
        <v>438</v>
      </c>
      <c r="C112" s="6" t="s">
        <v>439</v>
      </c>
      <c r="D112" s="7">
        <v>35915</v>
      </c>
      <c r="E112" s="8" t="s">
        <v>440</v>
      </c>
      <c r="F112" s="9">
        <v>1998</v>
      </c>
      <c r="G112" s="6" t="s">
        <v>441</v>
      </c>
      <c r="H112" s="10" t="s">
        <v>22</v>
      </c>
      <c r="I112" s="1" t="s">
        <v>23</v>
      </c>
      <c r="J112" s="14" t="s">
        <v>22</v>
      </c>
      <c r="K112" s="11" t="s">
        <v>29</v>
      </c>
      <c r="L112" s="6" t="s">
        <v>442</v>
      </c>
      <c r="M112" s="116" t="s">
        <v>31</v>
      </c>
      <c r="N112" s="50">
        <v>2021</v>
      </c>
      <c r="O112" s="14" t="s">
        <v>22</v>
      </c>
      <c r="P112" s="14"/>
    </row>
    <row r="113" spans="1:16" ht="240" x14ac:dyDescent="0.15">
      <c r="A113" s="6" t="s">
        <v>59</v>
      </c>
      <c r="B113" s="6" t="s">
        <v>443</v>
      </c>
      <c r="C113" s="6" t="s">
        <v>444</v>
      </c>
      <c r="D113" s="7">
        <v>36369</v>
      </c>
      <c r="E113" s="8" t="s">
        <v>445</v>
      </c>
      <c r="F113" s="9">
        <v>1999</v>
      </c>
      <c r="G113" s="6" t="s">
        <v>393</v>
      </c>
      <c r="H113" s="10" t="s">
        <v>22</v>
      </c>
      <c r="I113" s="1" t="s">
        <v>23</v>
      </c>
      <c r="J113" s="14" t="s">
        <v>22</v>
      </c>
      <c r="K113" s="11" t="s">
        <v>29</v>
      </c>
      <c r="L113" s="6" t="s">
        <v>446</v>
      </c>
      <c r="M113" s="116" t="s">
        <v>31</v>
      </c>
      <c r="N113" s="50">
        <v>2021</v>
      </c>
      <c r="O113" s="14" t="s">
        <v>22</v>
      </c>
      <c r="P113" s="14"/>
    </row>
    <row r="114" spans="1:16" ht="251" x14ac:dyDescent="0.15">
      <c r="A114" s="6" t="s">
        <v>447</v>
      </c>
      <c r="B114" s="6" t="s">
        <v>448</v>
      </c>
      <c r="C114" s="6" t="s">
        <v>449</v>
      </c>
      <c r="D114" s="7">
        <v>36404</v>
      </c>
      <c r="E114" s="8" t="s">
        <v>450</v>
      </c>
      <c r="F114" s="9">
        <v>1999</v>
      </c>
      <c r="G114" s="6" t="s">
        <v>451</v>
      </c>
      <c r="H114" s="10" t="s">
        <v>34</v>
      </c>
      <c r="I114" s="1" t="s">
        <v>23</v>
      </c>
      <c r="J114" s="14" t="s">
        <v>288</v>
      </c>
      <c r="K114" s="11" t="s">
        <v>29</v>
      </c>
      <c r="L114" s="6" t="s">
        <v>452</v>
      </c>
      <c r="M114" s="116" t="s">
        <v>58</v>
      </c>
      <c r="N114" s="50">
        <v>2021</v>
      </c>
      <c r="O114" s="14" t="s">
        <v>288</v>
      </c>
      <c r="P114" s="14"/>
    </row>
    <row r="115" spans="1:16" ht="108" x14ac:dyDescent="0.15">
      <c r="A115" s="6" t="s">
        <v>59</v>
      </c>
      <c r="B115" s="6" t="s">
        <v>453</v>
      </c>
      <c r="C115" s="6" t="s">
        <v>454</v>
      </c>
      <c r="D115" s="7">
        <v>36581</v>
      </c>
      <c r="E115" s="8" t="s">
        <v>455</v>
      </c>
      <c r="F115" s="9">
        <v>2000</v>
      </c>
      <c r="G115" s="6" t="s">
        <v>456</v>
      </c>
      <c r="H115" s="10" t="s">
        <v>22</v>
      </c>
      <c r="I115" s="1" t="s">
        <v>23</v>
      </c>
      <c r="J115" s="14" t="s">
        <v>288</v>
      </c>
      <c r="K115" s="11" t="s">
        <v>213</v>
      </c>
      <c r="L115" s="6" t="s">
        <v>457</v>
      </c>
      <c r="M115" s="116" t="s">
        <v>31</v>
      </c>
      <c r="N115" s="50">
        <v>2021</v>
      </c>
      <c r="O115" s="14" t="s">
        <v>288</v>
      </c>
      <c r="P115" s="14"/>
    </row>
    <row r="116" spans="1:16" ht="132" x14ac:dyDescent="0.15">
      <c r="A116" s="6" t="s">
        <v>59</v>
      </c>
      <c r="B116" s="6" t="s">
        <v>458</v>
      </c>
      <c r="C116" s="6" t="s">
        <v>459</v>
      </c>
      <c r="D116" s="7">
        <v>36753</v>
      </c>
      <c r="E116" s="8" t="s">
        <v>460</v>
      </c>
      <c r="F116" s="9">
        <v>2000</v>
      </c>
      <c r="G116" s="6" t="s">
        <v>293</v>
      </c>
      <c r="H116" s="10" t="s">
        <v>22</v>
      </c>
      <c r="I116" s="1" t="s">
        <v>23</v>
      </c>
      <c r="J116" s="14" t="s">
        <v>22</v>
      </c>
      <c r="K116" s="11" t="s">
        <v>394</v>
      </c>
      <c r="L116" s="6" t="s">
        <v>461</v>
      </c>
      <c r="M116" s="116" t="s">
        <v>26</v>
      </c>
      <c r="N116" s="50">
        <v>2021</v>
      </c>
      <c r="O116" s="14" t="s">
        <v>22</v>
      </c>
      <c r="P116" s="14"/>
    </row>
    <row r="117" spans="1:16" ht="120" x14ac:dyDescent="0.15">
      <c r="A117" s="6" t="s">
        <v>462</v>
      </c>
      <c r="B117" s="6" t="s">
        <v>463</v>
      </c>
      <c r="C117" s="6" t="s">
        <v>464</v>
      </c>
      <c r="D117" s="7">
        <v>36771</v>
      </c>
      <c r="E117" s="12" t="s">
        <v>465</v>
      </c>
      <c r="F117" s="9">
        <v>2000</v>
      </c>
      <c r="G117" s="6" t="s">
        <v>254</v>
      </c>
      <c r="H117" s="10" t="s">
        <v>22</v>
      </c>
      <c r="I117" s="1" t="s">
        <v>23</v>
      </c>
      <c r="J117" s="14" t="s">
        <v>22</v>
      </c>
      <c r="K117" s="11" t="s">
        <v>255</v>
      </c>
      <c r="L117" s="6" t="s">
        <v>466</v>
      </c>
      <c r="M117" s="116" t="s">
        <v>467</v>
      </c>
      <c r="N117" s="50">
        <v>2021</v>
      </c>
      <c r="O117" s="14" t="s">
        <v>22</v>
      </c>
      <c r="P117" s="14"/>
    </row>
    <row r="118" spans="1:16" ht="96" x14ac:dyDescent="0.15">
      <c r="A118" s="6" t="s">
        <v>308</v>
      </c>
      <c r="B118" s="6" t="s">
        <v>468</v>
      </c>
      <c r="C118" s="6" t="s">
        <v>469</v>
      </c>
      <c r="D118" s="7">
        <v>36923</v>
      </c>
      <c r="E118" s="8" t="s">
        <v>470</v>
      </c>
      <c r="F118" s="9">
        <v>2001</v>
      </c>
      <c r="G118" s="6" t="s">
        <v>293</v>
      </c>
      <c r="H118" s="10" t="s">
        <v>22</v>
      </c>
      <c r="I118" s="1" t="s">
        <v>23</v>
      </c>
      <c r="J118" s="14" t="s">
        <v>22</v>
      </c>
      <c r="K118" s="11" t="s">
        <v>213</v>
      </c>
      <c r="L118" s="6" t="s">
        <v>471</v>
      </c>
      <c r="M118" s="116" t="s">
        <v>300</v>
      </c>
      <c r="N118" s="50">
        <v>2021</v>
      </c>
      <c r="O118" s="14" t="s">
        <v>22</v>
      </c>
      <c r="P118" s="14"/>
    </row>
    <row r="119" spans="1:16" ht="108" x14ac:dyDescent="0.15">
      <c r="A119" s="6" t="s">
        <v>51</v>
      </c>
      <c r="B119" s="6" t="s">
        <v>472</v>
      </c>
      <c r="C119" s="6" t="s">
        <v>473</v>
      </c>
      <c r="D119" s="7">
        <v>36929</v>
      </c>
      <c r="E119" s="8" t="s">
        <v>474</v>
      </c>
      <c r="F119" s="9">
        <v>2001</v>
      </c>
      <c r="G119" s="6" t="s">
        <v>293</v>
      </c>
      <c r="H119" s="10" t="s">
        <v>22</v>
      </c>
      <c r="I119" s="1" t="s">
        <v>23</v>
      </c>
      <c r="J119" s="14" t="s">
        <v>22</v>
      </c>
      <c r="K119" s="11" t="s">
        <v>394</v>
      </c>
      <c r="L119" s="6" t="s">
        <v>475</v>
      </c>
      <c r="M119" s="116" t="s">
        <v>26</v>
      </c>
      <c r="N119" s="50">
        <v>2021</v>
      </c>
      <c r="O119" s="14" t="s">
        <v>22</v>
      </c>
      <c r="P119" s="14"/>
    </row>
    <row r="120" spans="1:16" ht="317" x14ac:dyDescent="0.15">
      <c r="A120" s="6" t="s">
        <v>59</v>
      </c>
      <c r="B120" s="6" t="s">
        <v>476</v>
      </c>
      <c r="C120" s="6" t="s">
        <v>477</v>
      </c>
      <c r="D120" s="7">
        <v>37022</v>
      </c>
      <c r="E120" s="8" t="s">
        <v>478</v>
      </c>
      <c r="F120" s="9">
        <v>2001</v>
      </c>
      <c r="G120" s="6" t="s">
        <v>479</v>
      </c>
      <c r="H120" s="10" t="s">
        <v>22</v>
      </c>
      <c r="I120" s="1" t="s">
        <v>23</v>
      </c>
      <c r="J120" s="14" t="s">
        <v>22</v>
      </c>
      <c r="K120" s="11" t="s">
        <v>29</v>
      </c>
      <c r="L120" s="6" t="s">
        <v>480</v>
      </c>
      <c r="M120" s="116" t="s">
        <v>31</v>
      </c>
      <c r="N120" s="50">
        <v>2021</v>
      </c>
      <c r="O120" s="14" t="s">
        <v>22</v>
      </c>
      <c r="P120" s="14"/>
    </row>
    <row r="121" spans="1:16" ht="144" x14ac:dyDescent="0.15">
      <c r="A121" s="6" t="s">
        <v>59</v>
      </c>
      <c r="B121" s="6" t="s">
        <v>481</v>
      </c>
      <c r="C121" s="6" t="s">
        <v>482</v>
      </c>
      <c r="D121" s="7">
        <v>37022</v>
      </c>
      <c r="E121" s="8" t="s">
        <v>483</v>
      </c>
      <c r="F121" s="9">
        <v>2001</v>
      </c>
      <c r="G121" s="6" t="s">
        <v>484</v>
      </c>
      <c r="H121" s="10" t="s">
        <v>22</v>
      </c>
      <c r="I121" s="1" t="s">
        <v>23</v>
      </c>
      <c r="J121" s="14" t="s">
        <v>22</v>
      </c>
      <c r="K121" s="11" t="s">
        <v>29</v>
      </c>
      <c r="L121" s="6" t="s">
        <v>485</v>
      </c>
      <c r="M121" s="116" t="s">
        <v>31</v>
      </c>
      <c r="N121" s="50">
        <v>2021</v>
      </c>
      <c r="O121" s="14" t="s">
        <v>22</v>
      </c>
      <c r="P121" s="14"/>
    </row>
    <row r="122" spans="1:16" ht="96" x14ac:dyDescent="0.15">
      <c r="A122" s="6" t="s">
        <v>51</v>
      </c>
      <c r="B122" s="6" t="s">
        <v>486</v>
      </c>
      <c r="C122" s="6" t="s">
        <v>487</v>
      </c>
      <c r="D122" s="7">
        <v>37167</v>
      </c>
      <c r="E122" s="8" t="s">
        <v>488</v>
      </c>
      <c r="F122" s="9">
        <v>2001</v>
      </c>
      <c r="G122" s="6" t="s">
        <v>489</v>
      </c>
      <c r="H122" s="10" t="s">
        <v>22</v>
      </c>
      <c r="I122" s="1" t="s">
        <v>23</v>
      </c>
      <c r="J122" s="14" t="s">
        <v>22</v>
      </c>
      <c r="K122" s="11" t="s">
        <v>390</v>
      </c>
      <c r="L122" s="6" t="s">
        <v>490</v>
      </c>
      <c r="M122" s="116" t="s">
        <v>31</v>
      </c>
      <c r="N122" s="50">
        <v>2021</v>
      </c>
      <c r="O122" s="14" t="s">
        <v>22</v>
      </c>
      <c r="P122" s="14"/>
    </row>
    <row r="123" spans="1:16" ht="144" x14ac:dyDescent="0.15">
      <c r="A123" s="6" t="s">
        <v>491</v>
      </c>
      <c r="B123" s="6" t="s">
        <v>492</v>
      </c>
      <c r="C123" s="6" t="s">
        <v>493</v>
      </c>
      <c r="D123" s="7">
        <v>37274</v>
      </c>
      <c r="E123" s="12" t="s">
        <v>494</v>
      </c>
      <c r="F123" s="9">
        <v>2002</v>
      </c>
      <c r="G123" s="6" t="s">
        <v>254</v>
      </c>
      <c r="H123" s="10" t="s">
        <v>22</v>
      </c>
      <c r="I123" s="1" t="s">
        <v>23</v>
      </c>
      <c r="J123" s="14" t="s">
        <v>22</v>
      </c>
      <c r="K123" s="11" t="s">
        <v>495</v>
      </c>
      <c r="L123" s="6" t="s">
        <v>496</v>
      </c>
      <c r="M123" s="116" t="s">
        <v>497</v>
      </c>
      <c r="N123" s="50">
        <v>2021</v>
      </c>
      <c r="O123" s="14" t="s">
        <v>22</v>
      </c>
      <c r="P123" s="14"/>
    </row>
    <row r="124" spans="1:16" ht="273" x14ac:dyDescent="0.15">
      <c r="A124" s="6" t="s">
        <v>308</v>
      </c>
      <c r="B124" s="6" t="s">
        <v>498</v>
      </c>
      <c r="C124" s="6" t="s">
        <v>499</v>
      </c>
      <c r="D124" s="7">
        <v>37358</v>
      </c>
      <c r="E124" s="8" t="s">
        <v>500</v>
      </c>
      <c r="F124" s="9">
        <v>2002</v>
      </c>
      <c r="G124" s="6" t="s">
        <v>55</v>
      </c>
      <c r="H124" s="10" t="s">
        <v>22</v>
      </c>
      <c r="I124" s="1" t="s">
        <v>23</v>
      </c>
      <c r="J124" s="14" t="s">
        <v>22</v>
      </c>
      <c r="K124" s="11" t="s">
        <v>29</v>
      </c>
      <c r="L124" s="6" t="s">
        <v>501</v>
      </c>
      <c r="M124" s="116" t="s">
        <v>31</v>
      </c>
      <c r="N124" s="50">
        <v>2021</v>
      </c>
      <c r="O124" s="14" t="s">
        <v>22</v>
      </c>
      <c r="P124" s="14"/>
    </row>
    <row r="125" spans="1:16" ht="72" x14ac:dyDescent="0.15">
      <c r="A125" s="6" t="s">
        <v>502</v>
      </c>
      <c r="B125" s="6" t="s">
        <v>503</v>
      </c>
      <c r="C125" s="6" t="s">
        <v>504</v>
      </c>
      <c r="D125" s="7">
        <v>37443</v>
      </c>
      <c r="E125" s="8" t="s">
        <v>505</v>
      </c>
      <c r="F125" s="9">
        <v>2002</v>
      </c>
      <c r="G125" s="6" t="s">
        <v>506</v>
      </c>
      <c r="H125" s="10" t="s">
        <v>22</v>
      </c>
      <c r="I125" s="1" t="s">
        <v>23</v>
      </c>
      <c r="J125" s="14" t="s">
        <v>22</v>
      </c>
      <c r="K125" s="11" t="s">
        <v>507</v>
      </c>
      <c r="L125" s="6" t="s">
        <v>395</v>
      </c>
      <c r="M125" s="116" t="s">
        <v>26</v>
      </c>
      <c r="N125" s="50">
        <v>2021</v>
      </c>
      <c r="O125" s="14" t="s">
        <v>22</v>
      </c>
      <c r="P125" s="14"/>
    </row>
    <row r="126" spans="1:16" ht="228" x14ac:dyDescent="0.15">
      <c r="A126" s="6" t="s">
        <v>502</v>
      </c>
      <c r="B126" s="6" t="s">
        <v>508</v>
      </c>
      <c r="C126" s="6" t="s">
        <v>504</v>
      </c>
      <c r="D126" s="7">
        <v>37443</v>
      </c>
      <c r="E126" s="8" t="s">
        <v>505</v>
      </c>
      <c r="F126" s="9">
        <v>2002</v>
      </c>
      <c r="G126" s="6" t="s">
        <v>509</v>
      </c>
      <c r="H126" s="10" t="s">
        <v>22</v>
      </c>
      <c r="I126" s="1" t="s">
        <v>23</v>
      </c>
      <c r="J126" s="14" t="s">
        <v>22</v>
      </c>
      <c r="K126" s="11" t="s">
        <v>510</v>
      </c>
      <c r="L126" s="6" t="s">
        <v>511</v>
      </c>
      <c r="M126" s="116" t="s">
        <v>31</v>
      </c>
      <c r="N126" s="50">
        <v>2021</v>
      </c>
      <c r="O126" s="14" t="s">
        <v>22</v>
      </c>
      <c r="P126" s="14"/>
    </row>
    <row r="127" spans="1:16" ht="228" x14ac:dyDescent="0.15">
      <c r="A127" s="6" t="s">
        <v>502</v>
      </c>
      <c r="B127" s="6" t="s">
        <v>512</v>
      </c>
      <c r="C127" s="6" t="s">
        <v>504</v>
      </c>
      <c r="D127" s="7">
        <v>37443</v>
      </c>
      <c r="E127" s="8" t="s">
        <v>505</v>
      </c>
      <c r="F127" s="9">
        <v>2002</v>
      </c>
      <c r="G127" s="27" t="s">
        <v>513</v>
      </c>
      <c r="H127" s="10" t="s">
        <v>22</v>
      </c>
      <c r="I127" s="1" t="s">
        <v>23</v>
      </c>
      <c r="J127" s="14" t="s">
        <v>22</v>
      </c>
      <c r="K127" s="11" t="s">
        <v>510</v>
      </c>
      <c r="L127" s="28" t="s">
        <v>391</v>
      </c>
      <c r="M127" s="116" t="s">
        <v>31</v>
      </c>
      <c r="N127" s="50">
        <v>2021</v>
      </c>
      <c r="O127" s="14" t="s">
        <v>22</v>
      </c>
      <c r="P127" s="14"/>
    </row>
    <row r="128" spans="1:16" ht="216" x14ac:dyDescent="0.15">
      <c r="A128" s="6" t="s">
        <v>502</v>
      </c>
      <c r="B128" s="6" t="s">
        <v>514</v>
      </c>
      <c r="C128" s="6" t="s">
        <v>504</v>
      </c>
      <c r="D128" s="7">
        <v>37443</v>
      </c>
      <c r="E128" s="8" t="s">
        <v>505</v>
      </c>
      <c r="F128" s="9">
        <v>2002</v>
      </c>
      <c r="G128" s="27" t="s">
        <v>513</v>
      </c>
      <c r="H128" s="10" t="s">
        <v>22</v>
      </c>
      <c r="I128" s="1" t="s">
        <v>23</v>
      </c>
      <c r="J128" s="14" t="s">
        <v>22</v>
      </c>
      <c r="K128" s="11" t="s">
        <v>515</v>
      </c>
      <c r="L128" s="28" t="s">
        <v>516</v>
      </c>
      <c r="M128" s="116" t="s">
        <v>31</v>
      </c>
      <c r="N128" s="50">
        <v>2021</v>
      </c>
      <c r="O128" s="14" t="s">
        <v>22</v>
      </c>
      <c r="P128" s="14"/>
    </row>
    <row r="129" spans="1:16" ht="96" x14ac:dyDescent="0.15">
      <c r="A129" s="6" t="s">
        <v>502</v>
      </c>
      <c r="B129" s="6" t="s">
        <v>517</v>
      </c>
      <c r="C129" s="6" t="s">
        <v>504</v>
      </c>
      <c r="D129" s="7">
        <v>37443</v>
      </c>
      <c r="E129" s="8" t="s">
        <v>505</v>
      </c>
      <c r="F129" s="9">
        <v>2002</v>
      </c>
      <c r="G129" s="27" t="s">
        <v>513</v>
      </c>
      <c r="H129" s="10" t="s">
        <v>22</v>
      </c>
      <c r="I129" s="1" t="s">
        <v>23</v>
      </c>
      <c r="J129" s="14" t="s">
        <v>22</v>
      </c>
      <c r="K129" s="11" t="s">
        <v>394</v>
      </c>
      <c r="L129" s="28" t="s">
        <v>518</v>
      </c>
      <c r="M129" s="116" t="s">
        <v>26</v>
      </c>
      <c r="N129" s="50">
        <v>2021</v>
      </c>
      <c r="O129" s="14" t="s">
        <v>22</v>
      </c>
      <c r="P129" s="14"/>
    </row>
    <row r="130" spans="1:16" ht="284" x14ac:dyDescent="0.15">
      <c r="A130" s="6" t="s">
        <v>59</v>
      </c>
      <c r="B130" s="6" t="s">
        <v>519</v>
      </c>
      <c r="C130" s="6" t="s">
        <v>520</v>
      </c>
      <c r="D130" s="7">
        <v>37468</v>
      </c>
      <c r="E130" s="8" t="s">
        <v>521</v>
      </c>
      <c r="F130" s="9">
        <v>2002</v>
      </c>
      <c r="G130" s="27" t="s">
        <v>522</v>
      </c>
      <c r="H130" s="10" t="s">
        <v>22</v>
      </c>
      <c r="I130" s="1" t="s">
        <v>23</v>
      </c>
      <c r="J130" s="14" t="s">
        <v>22</v>
      </c>
      <c r="K130" s="11" t="s">
        <v>523</v>
      </c>
      <c r="L130" s="28" t="s">
        <v>524</v>
      </c>
      <c r="M130" s="116" t="s">
        <v>31</v>
      </c>
      <c r="N130" s="50">
        <v>2021</v>
      </c>
      <c r="O130" s="14" t="s">
        <v>22</v>
      </c>
      <c r="P130" s="14"/>
    </row>
    <row r="131" spans="1:16" ht="132" x14ac:dyDescent="0.15">
      <c r="A131" s="6" t="s">
        <v>59</v>
      </c>
      <c r="B131" s="6" t="s">
        <v>525</v>
      </c>
      <c r="C131" s="6" t="s">
        <v>526</v>
      </c>
      <c r="D131" s="7">
        <v>37468</v>
      </c>
      <c r="E131" s="8" t="s">
        <v>527</v>
      </c>
      <c r="F131" s="9">
        <v>2002</v>
      </c>
      <c r="G131" s="27">
        <v>2</v>
      </c>
      <c r="H131" s="10" t="s">
        <v>22</v>
      </c>
      <c r="I131" s="1" t="s">
        <v>23</v>
      </c>
      <c r="J131" s="14" t="s">
        <v>22</v>
      </c>
      <c r="K131" s="11" t="s">
        <v>29</v>
      </c>
      <c r="L131" s="28" t="s">
        <v>528</v>
      </c>
      <c r="M131" s="116" t="s">
        <v>31</v>
      </c>
      <c r="N131" s="50">
        <v>2021</v>
      </c>
      <c r="O131" s="14" t="s">
        <v>22</v>
      </c>
      <c r="P131" s="14"/>
    </row>
    <row r="132" spans="1:16" ht="180" x14ac:dyDescent="0.15">
      <c r="A132" s="6" t="s">
        <v>59</v>
      </c>
      <c r="B132" s="6" t="s">
        <v>529</v>
      </c>
      <c r="C132" s="6" t="s">
        <v>530</v>
      </c>
      <c r="D132" s="7">
        <v>37477</v>
      </c>
      <c r="E132" s="8" t="s">
        <v>531</v>
      </c>
      <c r="F132" s="9">
        <v>2002</v>
      </c>
      <c r="G132" s="6" t="s">
        <v>384</v>
      </c>
      <c r="H132" s="10" t="s">
        <v>22</v>
      </c>
      <c r="I132" s="1" t="s">
        <v>23</v>
      </c>
      <c r="J132" s="14" t="s">
        <v>22</v>
      </c>
      <c r="K132" s="11" t="s">
        <v>29</v>
      </c>
      <c r="L132" s="6" t="s">
        <v>532</v>
      </c>
      <c r="M132" s="116" t="s">
        <v>31</v>
      </c>
      <c r="N132" s="50">
        <v>2021</v>
      </c>
      <c r="O132" s="14" t="s">
        <v>22</v>
      </c>
      <c r="P132" s="14"/>
    </row>
    <row r="133" spans="1:16" ht="108" x14ac:dyDescent="0.15">
      <c r="A133" s="6" t="s">
        <v>51</v>
      </c>
      <c r="B133" s="6" t="s">
        <v>533</v>
      </c>
      <c r="C133" s="6" t="s">
        <v>534</v>
      </c>
      <c r="D133" s="7">
        <v>37607</v>
      </c>
      <c r="E133" s="8" t="s">
        <v>535</v>
      </c>
      <c r="F133" s="9">
        <v>2002</v>
      </c>
      <c r="G133" s="6" t="s">
        <v>536</v>
      </c>
      <c r="H133" s="10" t="s">
        <v>22</v>
      </c>
      <c r="I133" s="1" t="s">
        <v>23</v>
      </c>
      <c r="J133" s="14" t="s">
        <v>22</v>
      </c>
      <c r="K133" s="11" t="s">
        <v>29</v>
      </c>
      <c r="L133" s="6" t="s">
        <v>537</v>
      </c>
      <c r="M133" s="116" t="s">
        <v>300</v>
      </c>
      <c r="N133" s="50">
        <v>2021</v>
      </c>
      <c r="O133" s="14" t="s">
        <v>22</v>
      </c>
      <c r="P133" s="14"/>
    </row>
    <row r="134" spans="1:16" ht="108" x14ac:dyDescent="0.15">
      <c r="A134" s="6" t="s">
        <v>51</v>
      </c>
      <c r="B134" s="6" t="s">
        <v>538</v>
      </c>
      <c r="C134" s="6" t="s">
        <v>534</v>
      </c>
      <c r="D134" s="7">
        <v>37607</v>
      </c>
      <c r="E134" s="8" t="s">
        <v>535</v>
      </c>
      <c r="F134" s="9">
        <v>2002</v>
      </c>
      <c r="G134" s="6" t="s">
        <v>539</v>
      </c>
      <c r="H134" s="10" t="s">
        <v>22</v>
      </c>
      <c r="I134" s="1" t="s">
        <v>23</v>
      </c>
      <c r="J134" s="14" t="s">
        <v>22</v>
      </c>
      <c r="K134" s="11" t="s">
        <v>29</v>
      </c>
      <c r="L134" s="6" t="s">
        <v>540</v>
      </c>
      <c r="M134" s="116" t="s">
        <v>300</v>
      </c>
      <c r="N134" s="50">
        <v>2021</v>
      </c>
      <c r="O134" s="14" t="s">
        <v>22</v>
      </c>
      <c r="P134" s="14"/>
    </row>
    <row r="135" spans="1:16" ht="108" x14ac:dyDescent="0.15">
      <c r="A135" s="6" t="s">
        <v>51</v>
      </c>
      <c r="B135" s="6" t="s">
        <v>533</v>
      </c>
      <c r="C135" s="6" t="s">
        <v>534</v>
      </c>
      <c r="D135" s="7">
        <v>37607</v>
      </c>
      <c r="E135" s="8" t="s">
        <v>535</v>
      </c>
      <c r="F135" s="9">
        <v>2002</v>
      </c>
      <c r="G135" s="27">
        <v>4</v>
      </c>
      <c r="H135" s="10" t="s">
        <v>22</v>
      </c>
      <c r="I135" s="1" t="s">
        <v>23</v>
      </c>
      <c r="J135" s="14" t="s">
        <v>22</v>
      </c>
      <c r="K135" s="11" t="s">
        <v>29</v>
      </c>
      <c r="L135" s="28" t="s">
        <v>541</v>
      </c>
      <c r="M135" s="116" t="s">
        <v>300</v>
      </c>
      <c r="N135" s="50">
        <v>2021</v>
      </c>
      <c r="O135" s="14" t="s">
        <v>22</v>
      </c>
      <c r="P135" s="14"/>
    </row>
    <row r="136" spans="1:16" ht="96" x14ac:dyDescent="0.15">
      <c r="A136" s="6" t="s">
        <v>542</v>
      </c>
      <c r="B136" s="6" t="s">
        <v>543</v>
      </c>
      <c r="C136" s="6" t="s">
        <v>544</v>
      </c>
      <c r="D136" s="7">
        <v>37610</v>
      </c>
      <c r="E136" s="8" t="s">
        <v>545</v>
      </c>
      <c r="F136" s="9">
        <v>2002</v>
      </c>
      <c r="G136" s="6" t="s">
        <v>546</v>
      </c>
      <c r="H136" s="10" t="s">
        <v>22</v>
      </c>
      <c r="I136" s="1" t="s">
        <v>23</v>
      </c>
      <c r="J136" s="14" t="s">
        <v>22</v>
      </c>
      <c r="K136" s="11" t="s">
        <v>507</v>
      </c>
      <c r="L136" s="6" t="s">
        <v>547</v>
      </c>
      <c r="M136" s="116" t="s">
        <v>300</v>
      </c>
      <c r="N136" s="50">
        <v>2021</v>
      </c>
      <c r="O136" s="14" t="s">
        <v>22</v>
      </c>
      <c r="P136" s="14"/>
    </row>
    <row r="137" spans="1:16" ht="108" x14ac:dyDescent="0.15">
      <c r="A137" s="6" t="s">
        <v>51</v>
      </c>
      <c r="B137" s="6" t="s">
        <v>548</v>
      </c>
      <c r="C137" s="6" t="s">
        <v>549</v>
      </c>
      <c r="D137" s="7">
        <v>37617</v>
      </c>
      <c r="E137" s="8" t="s">
        <v>550</v>
      </c>
      <c r="F137" s="9">
        <v>2002</v>
      </c>
      <c r="G137" s="6" t="s">
        <v>551</v>
      </c>
      <c r="H137" s="10" t="s">
        <v>22</v>
      </c>
      <c r="I137" s="1" t="s">
        <v>23</v>
      </c>
      <c r="J137" s="14" t="s">
        <v>22</v>
      </c>
      <c r="K137" s="11" t="s">
        <v>29</v>
      </c>
      <c r="L137" s="29" t="s">
        <v>552</v>
      </c>
      <c r="M137" s="116" t="s">
        <v>300</v>
      </c>
      <c r="N137" s="50">
        <v>2021</v>
      </c>
      <c r="O137" s="14" t="s">
        <v>22</v>
      </c>
      <c r="P137" s="14"/>
    </row>
    <row r="138" spans="1:16" ht="240" x14ac:dyDescent="0.15">
      <c r="A138" s="6" t="s">
        <v>51</v>
      </c>
      <c r="B138" s="6" t="s">
        <v>553</v>
      </c>
      <c r="C138" s="6" t="s">
        <v>549</v>
      </c>
      <c r="D138" s="7">
        <v>37617</v>
      </c>
      <c r="E138" s="8" t="s">
        <v>550</v>
      </c>
      <c r="F138" s="9">
        <v>2002</v>
      </c>
      <c r="G138" s="6" t="s">
        <v>554</v>
      </c>
      <c r="H138" s="10" t="s">
        <v>22</v>
      </c>
      <c r="I138" s="1" t="s">
        <v>23</v>
      </c>
      <c r="J138" s="14" t="s">
        <v>22</v>
      </c>
      <c r="K138" s="11" t="s">
        <v>555</v>
      </c>
      <c r="L138" s="29" t="s">
        <v>552</v>
      </c>
      <c r="M138" s="116" t="s">
        <v>300</v>
      </c>
      <c r="N138" s="50">
        <v>2021</v>
      </c>
      <c r="O138" s="14" t="s">
        <v>22</v>
      </c>
      <c r="P138" s="14"/>
    </row>
    <row r="139" spans="1:16" ht="108" x14ac:dyDescent="0.15">
      <c r="A139" s="30" t="s">
        <v>556</v>
      </c>
      <c r="B139" s="6" t="s">
        <v>557</v>
      </c>
      <c r="C139" s="6" t="s">
        <v>549</v>
      </c>
      <c r="D139" s="7">
        <v>37617</v>
      </c>
      <c r="E139" s="8" t="s">
        <v>550</v>
      </c>
      <c r="F139" s="13">
        <v>2002</v>
      </c>
      <c r="G139" s="6" t="s">
        <v>558</v>
      </c>
      <c r="H139" s="14" t="s">
        <v>22</v>
      </c>
      <c r="I139" s="1" t="s">
        <v>23</v>
      </c>
      <c r="J139" s="14" t="s">
        <v>22</v>
      </c>
      <c r="K139" s="11" t="s">
        <v>29</v>
      </c>
      <c r="L139" s="6" t="s">
        <v>213</v>
      </c>
      <c r="M139" s="116" t="s">
        <v>31</v>
      </c>
      <c r="N139" s="50">
        <v>2021</v>
      </c>
      <c r="O139" s="14" t="s">
        <v>22</v>
      </c>
      <c r="P139" s="14"/>
    </row>
    <row r="140" spans="1:16" ht="132" x14ac:dyDescent="0.15">
      <c r="A140" s="6" t="s">
        <v>51</v>
      </c>
      <c r="B140" s="6" t="s">
        <v>559</v>
      </c>
      <c r="C140" s="6" t="s">
        <v>560</v>
      </c>
      <c r="D140" s="7">
        <v>37650</v>
      </c>
      <c r="E140" s="8" t="s">
        <v>561</v>
      </c>
      <c r="F140" s="9">
        <v>2003</v>
      </c>
      <c r="G140" s="6" t="s">
        <v>55</v>
      </c>
      <c r="H140" s="10" t="s">
        <v>22</v>
      </c>
      <c r="I140" s="1" t="s">
        <v>23</v>
      </c>
      <c r="J140" s="14" t="s">
        <v>22</v>
      </c>
      <c r="K140" s="11" t="s">
        <v>29</v>
      </c>
      <c r="L140" s="6" t="s">
        <v>562</v>
      </c>
      <c r="M140" s="116" t="s">
        <v>300</v>
      </c>
      <c r="N140" s="50">
        <v>2021</v>
      </c>
      <c r="O140" s="14" t="s">
        <v>22</v>
      </c>
      <c r="P140" s="14"/>
    </row>
    <row r="141" spans="1:16" ht="262" x14ac:dyDescent="0.15">
      <c r="A141" s="6" t="s">
        <v>563</v>
      </c>
      <c r="B141" s="6" t="s">
        <v>564</v>
      </c>
      <c r="C141" s="6" t="s">
        <v>565</v>
      </c>
      <c r="D141" s="7">
        <v>37722</v>
      </c>
      <c r="E141" s="8" t="s">
        <v>566</v>
      </c>
      <c r="F141" s="9">
        <v>2003</v>
      </c>
      <c r="G141" s="27" t="s">
        <v>567</v>
      </c>
      <c r="H141" s="10" t="s">
        <v>22</v>
      </c>
      <c r="I141" s="1" t="s">
        <v>23</v>
      </c>
      <c r="J141" s="14" t="s">
        <v>568</v>
      </c>
      <c r="K141" s="11" t="s">
        <v>555</v>
      </c>
      <c r="L141" s="29" t="s">
        <v>552</v>
      </c>
      <c r="M141" s="116" t="s">
        <v>26</v>
      </c>
      <c r="N141" s="50">
        <v>2021</v>
      </c>
      <c r="O141" s="14" t="s">
        <v>568</v>
      </c>
      <c r="P141" s="14"/>
    </row>
    <row r="142" spans="1:16" ht="168" x14ac:dyDescent="0.15">
      <c r="A142" s="24" t="s">
        <v>569</v>
      </c>
      <c r="B142" s="24" t="s">
        <v>570</v>
      </c>
      <c r="C142" s="24" t="s">
        <v>571</v>
      </c>
      <c r="D142" s="31">
        <v>37789</v>
      </c>
      <c r="E142" s="111" t="s">
        <v>572</v>
      </c>
      <c r="F142" s="32">
        <v>2003</v>
      </c>
      <c r="G142" s="33" t="s">
        <v>254</v>
      </c>
      <c r="H142" s="34" t="s">
        <v>22</v>
      </c>
      <c r="I142" s="1" t="s">
        <v>23</v>
      </c>
      <c r="J142" s="35" t="s">
        <v>22</v>
      </c>
      <c r="K142" s="26" t="s">
        <v>573</v>
      </c>
      <c r="L142" s="36" t="s">
        <v>574</v>
      </c>
      <c r="M142" s="116" t="s">
        <v>31</v>
      </c>
      <c r="N142" s="50">
        <v>2021</v>
      </c>
      <c r="O142" s="35" t="s">
        <v>22</v>
      </c>
      <c r="P142" s="35"/>
    </row>
    <row r="143" spans="1:16" ht="108" x14ac:dyDescent="0.15">
      <c r="A143" s="24" t="s">
        <v>51</v>
      </c>
      <c r="B143" s="24" t="s">
        <v>575</v>
      </c>
      <c r="C143" s="24" t="s">
        <v>576</v>
      </c>
      <c r="D143" s="31">
        <v>37812</v>
      </c>
      <c r="E143" s="8" t="s">
        <v>577</v>
      </c>
      <c r="F143" s="32">
        <v>2003</v>
      </c>
      <c r="G143" s="33" t="s">
        <v>55</v>
      </c>
      <c r="H143" s="34" t="s">
        <v>22</v>
      </c>
      <c r="I143" s="1" t="s">
        <v>23</v>
      </c>
      <c r="J143" s="35" t="s">
        <v>22</v>
      </c>
      <c r="K143" s="26" t="s">
        <v>29</v>
      </c>
      <c r="L143" s="36" t="s">
        <v>578</v>
      </c>
      <c r="M143" s="116" t="s">
        <v>300</v>
      </c>
      <c r="N143" s="50">
        <v>2021</v>
      </c>
      <c r="O143" s="35" t="s">
        <v>22</v>
      </c>
      <c r="P143" s="35"/>
    </row>
    <row r="144" spans="1:16" ht="132" x14ac:dyDescent="0.15">
      <c r="A144" s="30" t="s">
        <v>556</v>
      </c>
      <c r="B144" s="6" t="s">
        <v>579</v>
      </c>
      <c r="C144" s="37" t="s">
        <v>580</v>
      </c>
      <c r="D144" s="7">
        <v>37828</v>
      </c>
      <c r="E144" s="8" t="s">
        <v>581</v>
      </c>
      <c r="F144" s="13">
        <v>2003</v>
      </c>
      <c r="G144" s="6" t="s">
        <v>582</v>
      </c>
      <c r="H144" s="14" t="s">
        <v>34</v>
      </c>
      <c r="I144" s="1" t="s">
        <v>23</v>
      </c>
      <c r="J144" s="14" t="s">
        <v>34</v>
      </c>
      <c r="K144" s="38" t="s">
        <v>213</v>
      </c>
      <c r="L144" s="6" t="s">
        <v>213</v>
      </c>
      <c r="M144" s="116" t="s">
        <v>31</v>
      </c>
      <c r="N144" s="50">
        <v>2021</v>
      </c>
      <c r="O144" s="14" t="s">
        <v>34</v>
      </c>
      <c r="P144" s="14"/>
    </row>
    <row r="145" spans="1:16" ht="168" x14ac:dyDescent="0.15">
      <c r="A145" s="6" t="s">
        <v>583</v>
      </c>
      <c r="B145" s="6" t="s">
        <v>584</v>
      </c>
      <c r="C145" s="6" t="s">
        <v>585</v>
      </c>
      <c r="D145" s="7">
        <v>37974</v>
      </c>
      <c r="E145" s="8" t="s">
        <v>586</v>
      </c>
      <c r="F145" s="9">
        <v>2003</v>
      </c>
      <c r="G145" s="6" t="s">
        <v>587</v>
      </c>
      <c r="H145" s="10" t="s">
        <v>22</v>
      </c>
      <c r="I145" s="1" t="s">
        <v>23</v>
      </c>
      <c r="J145" s="14" t="s">
        <v>22</v>
      </c>
      <c r="K145" s="11" t="s">
        <v>588</v>
      </c>
      <c r="L145" s="6" t="s">
        <v>589</v>
      </c>
      <c r="M145" s="116" t="s">
        <v>31</v>
      </c>
      <c r="N145" s="50">
        <v>2021</v>
      </c>
      <c r="O145" s="14" t="s">
        <v>22</v>
      </c>
      <c r="P145" s="14"/>
    </row>
    <row r="146" spans="1:16" ht="96" x14ac:dyDescent="0.15">
      <c r="A146" s="6" t="s">
        <v>563</v>
      </c>
      <c r="B146" s="6" t="s">
        <v>590</v>
      </c>
      <c r="C146" s="6" t="s">
        <v>591</v>
      </c>
      <c r="D146" s="7">
        <v>37974</v>
      </c>
      <c r="E146" s="8" t="s">
        <v>592</v>
      </c>
      <c r="F146" s="9">
        <v>2003</v>
      </c>
      <c r="G146" s="27" t="s">
        <v>593</v>
      </c>
      <c r="H146" s="10" t="s">
        <v>22</v>
      </c>
      <c r="I146" s="1" t="s">
        <v>23</v>
      </c>
      <c r="J146" s="14" t="s">
        <v>22</v>
      </c>
      <c r="K146" s="11" t="s">
        <v>213</v>
      </c>
      <c r="L146" s="28" t="s">
        <v>594</v>
      </c>
      <c r="M146" s="116" t="s">
        <v>31</v>
      </c>
      <c r="N146" s="50">
        <v>2021</v>
      </c>
      <c r="O146" s="14" t="s">
        <v>22</v>
      </c>
      <c r="P146" s="14"/>
    </row>
    <row r="147" spans="1:16" ht="192" x14ac:dyDescent="0.15">
      <c r="A147" s="6" t="s">
        <v>569</v>
      </c>
      <c r="B147" s="6" t="s">
        <v>595</v>
      </c>
      <c r="C147" s="6" t="s">
        <v>596</v>
      </c>
      <c r="D147" s="7">
        <v>38099</v>
      </c>
      <c r="E147" s="8" t="s">
        <v>597</v>
      </c>
      <c r="F147" s="9">
        <v>2004</v>
      </c>
      <c r="G147" s="27" t="s">
        <v>598</v>
      </c>
      <c r="H147" s="10" t="s">
        <v>22</v>
      </c>
      <c r="I147" s="1" t="s">
        <v>23</v>
      </c>
      <c r="J147" s="14" t="s">
        <v>22</v>
      </c>
      <c r="K147" s="11" t="s">
        <v>29</v>
      </c>
      <c r="L147" s="28" t="s">
        <v>599</v>
      </c>
      <c r="M147" s="116" t="s">
        <v>300</v>
      </c>
      <c r="N147" s="50">
        <v>2021</v>
      </c>
      <c r="O147" s="14" t="s">
        <v>22</v>
      </c>
      <c r="P147" s="14"/>
    </row>
    <row r="148" spans="1:16" ht="108" x14ac:dyDescent="0.15">
      <c r="A148" s="6" t="s">
        <v>569</v>
      </c>
      <c r="B148" s="6" t="s">
        <v>600</v>
      </c>
      <c r="C148" s="6" t="s">
        <v>596</v>
      </c>
      <c r="D148" s="7">
        <v>38099</v>
      </c>
      <c r="E148" s="8" t="s">
        <v>597</v>
      </c>
      <c r="F148" s="9">
        <v>2004</v>
      </c>
      <c r="G148" s="27" t="s">
        <v>601</v>
      </c>
      <c r="H148" s="10" t="s">
        <v>22</v>
      </c>
      <c r="I148" s="1" t="s">
        <v>23</v>
      </c>
      <c r="J148" s="14" t="s">
        <v>22</v>
      </c>
      <c r="K148" s="11" t="s">
        <v>29</v>
      </c>
      <c r="L148" s="28" t="s">
        <v>602</v>
      </c>
      <c r="M148" s="116" t="s">
        <v>31</v>
      </c>
      <c r="N148" s="50">
        <v>2021</v>
      </c>
      <c r="O148" s="14" t="s">
        <v>22</v>
      </c>
      <c r="P148" s="14"/>
    </row>
    <row r="149" spans="1:16" ht="108" x14ac:dyDescent="0.15">
      <c r="A149" s="6" t="s">
        <v>569</v>
      </c>
      <c r="B149" s="6" t="s">
        <v>603</v>
      </c>
      <c r="C149" s="6" t="s">
        <v>596</v>
      </c>
      <c r="D149" s="7">
        <v>38099</v>
      </c>
      <c r="E149" s="8" t="s">
        <v>597</v>
      </c>
      <c r="F149" s="9">
        <v>2004</v>
      </c>
      <c r="G149" s="27" t="s">
        <v>604</v>
      </c>
      <c r="H149" s="10" t="s">
        <v>22</v>
      </c>
      <c r="I149" s="1" t="s">
        <v>23</v>
      </c>
      <c r="J149" s="14" t="s">
        <v>22</v>
      </c>
      <c r="K149" s="11" t="s">
        <v>29</v>
      </c>
      <c r="L149" s="28" t="s">
        <v>605</v>
      </c>
      <c r="M149" s="116" t="s">
        <v>31</v>
      </c>
      <c r="N149" s="50">
        <v>2021</v>
      </c>
      <c r="O149" s="14" t="s">
        <v>22</v>
      </c>
      <c r="P149" s="14"/>
    </row>
    <row r="150" spans="1:16" ht="350" x14ac:dyDescent="0.15">
      <c r="A150" s="37" t="s">
        <v>606</v>
      </c>
      <c r="B150" s="6" t="s">
        <v>607</v>
      </c>
      <c r="C150" s="6" t="s">
        <v>608</v>
      </c>
      <c r="D150" s="7">
        <v>38236</v>
      </c>
      <c r="E150" s="12" t="s">
        <v>609</v>
      </c>
      <c r="F150" s="13">
        <v>2004</v>
      </c>
      <c r="G150" s="6" t="s">
        <v>254</v>
      </c>
      <c r="H150" s="14" t="s">
        <v>22</v>
      </c>
      <c r="I150" s="1" t="s">
        <v>23</v>
      </c>
      <c r="J150" s="14" t="s">
        <v>22</v>
      </c>
      <c r="K150" s="6" t="s">
        <v>610</v>
      </c>
      <c r="L150" s="6" t="s">
        <v>611</v>
      </c>
      <c r="M150" s="116" t="s">
        <v>612</v>
      </c>
      <c r="N150" s="50">
        <v>2021</v>
      </c>
      <c r="O150" s="14" t="s">
        <v>22</v>
      </c>
      <c r="P150" s="14"/>
    </row>
    <row r="151" spans="1:16" ht="204" x14ac:dyDescent="0.15">
      <c r="A151" s="37" t="s">
        <v>613</v>
      </c>
      <c r="B151" s="37" t="s">
        <v>614</v>
      </c>
      <c r="C151" s="6" t="s">
        <v>615</v>
      </c>
      <c r="D151" s="7">
        <v>38299</v>
      </c>
      <c r="E151" s="8" t="s">
        <v>616</v>
      </c>
      <c r="F151" s="13">
        <v>2004</v>
      </c>
      <c r="G151" s="6" t="s">
        <v>55</v>
      </c>
      <c r="H151" s="14" t="s">
        <v>22</v>
      </c>
      <c r="I151" s="1" t="s">
        <v>23</v>
      </c>
      <c r="J151" s="14" t="s">
        <v>22</v>
      </c>
      <c r="K151" s="6" t="s">
        <v>213</v>
      </c>
      <c r="L151" s="6" t="s">
        <v>617</v>
      </c>
      <c r="M151" s="116" t="s">
        <v>31</v>
      </c>
      <c r="N151" s="50">
        <v>2021</v>
      </c>
      <c r="O151" s="14" t="s">
        <v>22</v>
      </c>
      <c r="P151" s="14"/>
    </row>
    <row r="152" spans="1:16" ht="180" x14ac:dyDescent="0.15">
      <c r="A152" s="6"/>
      <c r="B152" s="6" t="s">
        <v>618</v>
      </c>
      <c r="C152" s="6" t="s">
        <v>619</v>
      </c>
      <c r="D152" s="7">
        <v>38349</v>
      </c>
      <c r="E152" s="12" t="s">
        <v>620</v>
      </c>
      <c r="F152" s="9">
        <v>2004</v>
      </c>
      <c r="G152" s="27" t="s">
        <v>254</v>
      </c>
      <c r="H152" s="10" t="s">
        <v>22</v>
      </c>
      <c r="I152" s="1" t="s">
        <v>23</v>
      </c>
      <c r="J152" s="14" t="s">
        <v>22</v>
      </c>
      <c r="K152" s="11" t="s">
        <v>621</v>
      </c>
      <c r="L152" s="28" t="s">
        <v>622</v>
      </c>
      <c r="M152" s="116"/>
      <c r="N152" s="50">
        <v>2021</v>
      </c>
      <c r="O152" s="14" t="s">
        <v>22</v>
      </c>
      <c r="P152" s="14"/>
    </row>
    <row r="153" spans="1:16" ht="372" x14ac:dyDescent="0.15">
      <c r="A153" s="6" t="s">
        <v>51</v>
      </c>
      <c r="B153" s="6" t="s">
        <v>623</v>
      </c>
      <c r="C153" s="37" t="s">
        <v>624</v>
      </c>
      <c r="D153" s="7">
        <v>38351</v>
      </c>
      <c r="E153" s="12" t="s">
        <v>625</v>
      </c>
      <c r="F153" s="13">
        <v>2004</v>
      </c>
      <c r="G153" s="6" t="s">
        <v>55</v>
      </c>
      <c r="H153" s="14" t="s">
        <v>22</v>
      </c>
      <c r="I153" s="1" t="s">
        <v>23</v>
      </c>
      <c r="J153" s="14" t="s">
        <v>22</v>
      </c>
      <c r="K153" s="6" t="s">
        <v>626</v>
      </c>
      <c r="L153" s="6" t="s">
        <v>627</v>
      </c>
      <c r="M153" s="116" t="s">
        <v>50</v>
      </c>
      <c r="N153" s="50">
        <v>2021</v>
      </c>
      <c r="O153" s="14" t="s">
        <v>22</v>
      </c>
      <c r="P153" s="14"/>
    </row>
    <row r="154" spans="1:16" ht="108" x14ac:dyDescent="0.15">
      <c r="A154" s="6" t="s">
        <v>628</v>
      </c>
      <c r="B154" s="6" t="s">
        <v>629</v>
      </c>
      <c r="C154" s="6" t="s">
        <v>630</v>
      </c>
      <c r="D154" s="7">
        <v>38379</v>
      </c>
      <c r="E154" s="8" t="s">
        <v>631</v>
      </c>
      <c r="F154" s="9">
        <v>2005</v>
      </c>
      <c r="G154" s="27">
        <v>3</v>
      </c>
      <c r="H154" s="10" t="s">
        <v>22</v>
      </c>
      <c r="I154" s="1" t="s">
        <v>23</v>
      </c>
      <c r="J154" s="14" t="s">
        <v>22</v>
      </c>
      <c r="K154" s="11" t="s">
        <v>29</v>
      </c>
      <c r="L154" s="28" t="s">
        <v>632</v>
      </c>
      <c r="M154" s="116" t="s">
        <v>31</v>
      </c>
      <c r="N154" s="50">
        <v>2021</v>
      </c>
      <c r="O154" s="14" t="s">
        <v>22</v>
      </c>
      <c r="P154" s="14"/>
    </row>
    <row r="155" spans="1:16" ht="180" x14ac:dyDescent="0.15">
      <c r="A155" s="6" t="s">
        <v>633</v>
      </c>
      <c r="B155" s="6" t="s">
        <v>634</v>
      </c>
      <c r="C155" s="6" t="s">
        <v>635</v>
      </c>
      <c r="D155" s="7">
        <v>38482</v>
      </c>
      <c r="E155" s="8" t="s">
        <v>636</v>
      </c>
      <c r="F155" s="9">
        <v>2005</v>
      </c>
      <c r="G155" s="27" t="s">
        <v>55</v>
      </c>
      <c r="H155" s="10" t="s">
        <v>22</v>
      </c>
      <c r="I155" s="1" t="s">
        <v>23</v>
      </c>
      <c r="J155" s="14" t="s">
        <v>22</v>
      </c>
      <c r="K155" s="11" t="s">
        <v>29</v>
      </c>
      <c r="L155" s="28" t="s">
        <v>637</v>
      </c>
      <c r="M155" s="116" t="s">
        <v>26</v>
      </c>
      <c r="N155" s="50">
        <v>2021</v>
      </c>
      <c r="O155" s="14" t="s">
        <v>22</v>
      </c>
      <c r="P155" s="14"/>
    </row>
    <row r="156" spans="1:16" ht="168" x14ac:dyDescent="0.15">
      <c r="A156" s="6" t="s">
        <v>628</v>
      </c>
      <c r="B156" s="6" t="s">
        <v>638</v>
      </c>
      <c r="C156" s="6" t="s">
        <v>639</v>
      </c>
      <c r="D156" s="7">
        <v>38529</v>
      </c>
      <c r="E156" s="8" t="s">
        <v>640</v>
      </c>
      <c r="F156" s="9">
        <v>2005</v>
      </c>
      <c r="G156" s="27">
        <v>5</v>
      </c>
      <c r="H156" s="10" t="s">
        <v>22</v>
      </c>
      <c r="I156" s="1" t="s">
        <v>23</v>
      </c>
      <c r="J156" s="14" t="s">
        <v>22</v>
      </c>
      <c r="K156" s="11" t="s">
        <v>29</v>
      </c>
      <c r="L156" s="28" t="s">
        <v>641</v>
      </c>
      <c r="M156" s="116" t="s">
        <v>31</v>
      </c>
      <c r="N156" s="50">
        <v>2021</v>
      </c>
      <c r="O156" s="14" t="s">
        <v>22</v>
      </c>
      <c r="P156" s="14"/>
    </row>
    <row r="157" spans="1:16" ht="156" x14ac:dyDescent="0.15">
      <c r="A157" s="6" t="s">
        <v>51</v>
      </c>
      <c r="B157" s="6" t="s">
        <v>642</v>
      </c>
      <c r="C157" s="6" t="s">
        <v>643</v>
      </c>
      <c r="D157" s="7">
        <v>38541</v>
      </c>
      <c r="E157" s="8" t="s">
        <v>644</v>
      </c>
      <c r="F157" s="9">
        <v>2005</v>
      </c>
      <c r="G157" s="27">
        <v>55</v>
      </c>
      <c r="H157" s="10" t="s">
        <v>22</v>
      </c>
      <c r="I157" s="1" t="s">
        <v>23</v>
      </c>
      <c r="J157" s="14" t="s">
        <v>22</v>
      </c>
      <c r="K157" s="11" t="s">
        <v>330</v>
      </c>
      <c r="L157" s="28" t="s">
        <v>645</v>
      </c>
      <c r="M157" s="116" t="s">
        <v>300</v>
      </c>
      <c r="N157" s="50">
        <v>2021</v>
      </c>
      <c r="O157" s="14" t="s">
        <v>22</v>
      </c>
      <c r="P157" s="14"/>
    </row>
    <row r="158" spans="1:16" ht="84" x14ac:dyDescent="0.15">
      <c r="A158" s="6" t="s">
        <v>51</v>
      </c>
      <c r="B158" s="6" t="s">
        <v>646</v>
      </c>
      <c r="C158" s="6" t="s">
        <v>647</v>
      </c>
      <c r="D158" s="7">
        <v>38590</v>
      </c>
      <c r="E158" s="8" t="s">
        <v>648</v>
      </c>
      <c r="F158" s="9">
        <v>2005</v>
      </c>
      <c r="G158" s="6" t="s">
        <v>649</v>
      </c>
      <c r="H158" s="10" t="s">
        <v>22</v>
      </c>
      <c r="I158" s="1" t="s">
        <v>23</v>
      </c>
      <c r="J158" s="14" t="s">
        <v>22</v>
      </c>
      <c r="K158" s="11" t="s">
        <v>330</v>
      </c>
      <c r="L158" s="6" t="s">
        <v>650</v>
      </c>
      <c r="M158" s="116" t="s">
        <v>26</v>
      </c>
      <c r="N158" s="50">
        <v>2021</v>
      </c>
      <c r="O158" s="14" t="s">
        <v>22</v>
      </c>
      <c r="P158" s="14"/>
    </row>
    <row r="159" spans="1:16" ht="132" x14ac:dyDescent="0.15">
      <c r="A159" s="6" t="s">
        <v>651</v>
      </c>
      <c r="B159" s="6" t="s">
        <v>652</v>
      </c>
      <c r="C159" s="6" t="s">
        <v>653</v>
      </c>
      <c r="D159" s="7">
        <v>38630</v>
      </c>
      <c r="E159" s="8" t="s">
        <v>654</v>
      </c>
      <c r="F159" s="9">
        <v>2005</v>
      </c>
      <c r="G159" s="27" t="s">
        <v>655</v>
      </c>
      <c r="H159" s="10" t="s">
        <v>22</v>
      </c>
      <c r="I159" s="1" t="s">
        <v>23</v>
      </c>
      <c r="J159" s="14" t="s">
        <v>22</v>
      </c>
      <c r="K159" s="11" t="s">
        <v>406</v>
      </c>
      <c r="L159" s="28" t="s">
        <v>656</v>
      </c>
      <c r="M159" s="116" t="s">
        <v>58</v>
      </c>
      <c r="N159" s="50">
        <v>2021</v>
      </c>
      <c r="O159" s="14" t="s">
        <v>22</v>
      </c>
      <c r="P159" s="14"/>
    </row>
    <row r="160" spans="1:16" ht="108" x14ac:dyDescent="0.15">
      <c r="A160" s="6" t="s">
        <v>563</v>
      </c>
      <c r="B160" s="6" t="s">
        <v>657</v>
      </c>
      <c r="C160" s="6" t="s">
        <v>658</v>
      </c>
      <c r="D160" s="7">
        <v>38635</v>
      </c>
      <c r="E160" s="8" t="s">
        <v>659</v>
      </c>
      <c r="F160" s="9">
        <v>2005</v>
      </c>
      <c r="G160" s="6" t="s">
        <v>55</v>
      </c>
      <c r="H160" s="10" t="s">
        <v>22</v>
      </c>
      <c r="I160" s="1" t="s">
        <v>23</v>
      </c>
      <c r="J160" s="14" t="s">
        <v>22</v>
      </c>
      <c r="K160" s="11" t="s">
        <v>29</v>
      </c>
      <c r="L160" s="6" t="s">
        <v>660</v>
      </c>
      <c r="M160" s="116" t="s">
        <v>26</v>
      </c>
      <c r="N160" s="50">
        <v>2021</v>
      </c>
      <c r="O160" s="14" t="s">
        <v>22</v>
      </c>
      <c r="P160" s="14"/>
    </row>
    <row r="161" spans="1:16" ht="70" x14ac:dyDescent="0.15">
      <c r="A161" s="6" t="s">
        <v>606</v>
      </c>
      <c r="B161" s="6" t="s">
        <v>661</v>
      </c>
      <c r="C161" s="6" t="s">
        <v>662</v>
      </c>
      <c r="D161" s="7">
        <v>38639</v>
      </c>
      <c r="E161" s="12" t="s">
        <v>663</v>
      </c>
      <c r="F161" s="13">
        <v>2005</v>
      </c>
      <c r="G161" s="6" t="s">
        <v>254</v>
      </c>
      <c r="H161" s="14" t="s">
        <v>22</v>
      </c>
      <c r="I161" s="1" t="s">
        <v>23</v>
      </c>
      <c r="J161" s="14" t="s">
        <v>22</v>
      </c>
      <c r="K161" s="11" t="s">
        <v>213</v>
      </c>
      <c r="L161" s="6" t="s">
        <v>466</v>
      </c>
      <c r="M161" s="116" t="s">
        <v>58</v>
      </c>
      <c r="N161" s="50">
        <v>2021</v>
      </c>
      <c r="O161" s="14" t="s">
        <v>22</v>
      </c>
      <c r="P161" s="14"/>
    </row>
    <row r="162" spans="1:16" ht="144" x14ac:dyDescent="0.15">
      <c r="A162" s="6" t="s">
        <v>628</v>
      </c>
      <c r="B162" s="6" t="s">
        <v>664</v>
      </c>
      <c r="C162" s="6" t="s">
        <v>665</v>
      </c>
      <c r="D162" s="7">
        <v>38677</v>
      </c>
      <c r="E162" s="8" t="s">
        <v>666</v>
      </c>
      <c r="F162" s="9">
        <v>2005</v>
      </c>
      <c r="G162" s="27" t="s">
        <v>667</v>
      </c>
      <c r="H162" s="10" t="s">
        <v>22</v>
      </c>
      <c r="I162" s="1" t="s">
        <v>23</v>
      </c>
      <c r="J162" s="14" t="s">
        <v>22</v>
      </c>
      <c r="K162" s="11" t="s">
        <v>394</v>
      </c>
      <c r="L162" s="28" t="s">
        <v>668</v>
      </c>
      <c r="M162" s="116" t="s">
        <v>26</v>
      </c>
      <c r="N162" s="50">
        <v>2021</v>
      </c>
      <c r="O162" s="14" t="s">
        <v>22</v>
      </c>
      <c r="P162" s="14"/>
    </row>
    <row r="163" spans="1:16" ht="108" x14ac:dyDescent="0.15">
      <c r="A163" s="37" t="s">
        <v>669</v>
      </c>
      <c r="B163" s="37" t="s">
        <v>670</v>
      </c>
      <c r="C163" s="37" t="s">
        <v>671</v>
      </c>
      <c r="D163" s="7">
        <v>38702</v>
      </c>
      <c r="E163" s="8" t="s">
        <v>672</v>
      </c>
      <c r="F163" s="13">
        <v>2005</v>
      </c>
      <c r="G163" s="6" t="s">
        <v>293</v>
      </c>
      <c r="H163" s="14" t="s">
        <v>22</v>
      </c>
      <c r="I163" s="1" t="s">
        <v>23</v>
      </c>
      <c r="J163" s="14" t="s">
        <v>22</v>
      </c>
      <c r="K163" s="39" t="s">
        <v>213</v>
      </c>
      <c r="L163" s="6" t="s">
        <v>213</v>
      </c>
      <c r="M163" s="117" t="s">
        <v>673</v>
      </c>
      <c r="N163" s="50">
        <v>2021</v>
      </c>
      <c r="O163" s="14" t="s">
        <v>22</v>
      </c>
      <c r="P163" s="14"/>
    </row>
    <row r="164" spans="1:16" ht="168" x14ac:dyDescent="0.15">
      <c r="A164" s="6" t="s">
        <v>51</v>
      </c>
      <c r="B164" s="6" t="s">
        <v>674</v>
      </c>
      <c r="C164" s="6" t="s">
        <v>675</v>
      </c>
      <c r="D164" s="7">
        <v>39091</v>
      </c>
      <c r="E164" s="12" t="s">
        <v>676</v>
      </c>
      <c r="F164" s="9">
        <v>2005</v>
      </c>
      <c r="G164" s="27" t="s">
        <v>677</v>
      </c>
      <c r="H164" s="10" t="s">
        <v>22</v>
      </c>
      <c r="I164" s="1" t="s">
        <v>23</v>
      </c>
      <c r="J164" s="14" t="s">
        <v>22</v>
      </c>
      <c r="K164" s="11" t="s">
        <v>29</v>
      </c>
      <c r="L164" s="28" t="s">
        <v>678</v>
      </c>
      <c r="M164" s="116" t="s">
        <v>26</v>
      </c>
      <c r="N164" s="50">
        <v>2021</v>
      </c>
      <c r="O164" s="14" t="s">
        <v>22</v>
      </c>
      <c r="P164" s="14"/>
    </row>
    <row r="165" spans="1:16" ht="112" x14ac:dyDescent="0.15">
      <c r="A165" s="24" t="s">
        <v>563</v>
      </c>
      <c r="B165" s="24" t="s">
        <v>679</v>
      </c>
      <c r="C165" s="24" t="s">
        <v>680</v>
      </c>
      <c r="D165" s="31" t="s">
        <v>681</v>
      </c>
      <c r="E165" s="12" t="s">
        <v>682</v>
      </c>
      <c r="F165" s="32">
        <v>2005</v>
      </c>
      <c r="G165" s="24" t="s">
        <v>683</v>
      </c>
      <c r="H165" s="34" t="s">
        <v>22</v>
      </c>
      <c r="I165" s="1" t="s">
        <v>23</v>
      </c>
      <c r="J165" s="35" t="s">
        <v>22</v>
      </c>
      <c r="K165" s="26" t="s">
        <v>213</v>
      </c>
      <c r="L165" s="24" t="s">
        <v>684</v>
      </c>
      <c r="M165" s="116" t="s">
        <v>31</v>
      </c>
      <c r="N165" s="50">
        <v>2021</v>
      </c>
      <c r="O165" s="35" t="s">
        <v>22</v>
      </c>
      <c r="P165" s="35"/>
    </row>
    <row r="166" spans="1:16" ht="132" x14ac:dyDescent="0.15">
      <c r="A166" s="6" t="s">
        <v>51</v>
      </c>
      <c r="B166" s="6" t="s">
        <v>685</v>
      </c>
      <c r="C166" s="6" t="s">
        <v>686</v>
      </c>
      <c r="D166" s="7">
        <v>38736</v>
      </c>
      <c r="E166" s="8" t="s">
        <v>687</v>
      </c>
      <c r="F166" s="13">
        <v>2006</v>
      </c>
      <c r="G166" s="6" t="s">
        <v>55</v>
      </c>
      <c r="H166" s="14" t="s">
        <v>22</v>
      </c>
      <c r="I166" s="1" t="s">
        <v>23</v>
      </c>
      <c r="J166" s="14" t="s">
        <v>22</v>
      </c>
      <c r="K166" s="11" t="s">
        <v>688</v>
      </c>
      <c r="L166" s="6" t="s">
        <v>689</v>
      </c>
      <c r="M166" s="116" t="s">
        <v>26</v>
      </c>
      <c r="N166" s="50">
        <v>2021</v>
      </c>
      <c r="O166" s="14" t="s">
        <v>22</v>
      </c>
      <c r="P166" s="14"/>
    </row>
    <row r="167" spans="1:16" ht="60" x14ac:dyDescent="0.15">
      <c r="A167" s="6" t="s">
        <v>51</v>
      </c>
      <c r="B167" s="6" t="s">
        <v>690</v>
      </c>
      <c r="C167" s="6" t="s">
        <v>691</v>
      </c>
      <c r="D167" s="7">
        <v>38740</v>
      </c>
      <c r="E167" s="8" t="s">
        <v>692</v>
      </c>
      <c r="F167" s="13">
        <v>2006</v>
      </c>
      <c r="G167" s="6" t="s">
        <v>55</v>
      </c>
      <c r="H167" s="14" t="s">
        <v>22</v>
      </c>
      <c r="I167" s="1" t="s">
        <v>23</v>
      </c>
      <c r="J167" s="14" t="s">
        <v>22</v>
      </c>
      <c r="K167" s="11" t="s">
        <v>693</v>
      </c>
      <c r="L167" s="6" t="s">
        <v>694</v>
      </c>
      <c r="M167" s="116" t="s">
        <v>26</v>
      </c>
      <c r="N167" s="50">
        <v>2021</v>
      </c>
      <c r="O167" s="14" t="s">
        <v>22</v>
      </c>
      <c r="P167" s="14"/>
    </row>
    <row r="168" spans="1:16" ht="204" x14ac:dyDescent="0.15">
      <c r="A168" s="6" t="s">
        <v>695</v>
      </c>
      <c r="B168" s="6" t="s">
        <v>696</v>
      </c>
      <c r="C168" s="6" t="s">
        <v>697</v>
      </c>
      <c r="D168" s="7">
        <v>38743</v>
      </c>
      <c r="E168" s="8" t="s">
        <v>698</v>
      </c>
      <c r="F168" s="13">
        <v>2006</v>
      </c>
      <c r="G168" s="6" t="s">
        <v>55</v>
      </c>
      <c r="H168" s="14" t="s">
        <v>22</v>
      </c>
      <c r="I168" s="1" t="s">
        <v>23</v>
      </c>
      <c r="J168" s="14" t="s">
        <v>22</v>
      </c>
      <c r="K168" s="11" t="s">
        <v>699</v>
      </c>
      <c r="L168" s="6" t="s">
        <v>694</v>
      </c>
      <c r="M168" s="116" t="s">
        <v>26</v>
      </c>
      <c r="N168" s="50">
        <v>2021</v>
      </c>
      <c r="O168" s="14" t="s">
        <v>22</v>
      </c>
      <c r="P168" s="14"/>
    </row>
    <row r="169" spans="1:16" ht="108" x14ac:dyDescent="0.15">
      <c r="A169" s="11" t="s">
        <v>628</v>
      </c>
      <c r="B169" s="6" t="s">
        <v>700</v>
      </c>
      <c r="C169" s="15" t="s">
        <v>701</v>
      </c>
      <c r="D169" s="25">
        <v>38791</v>
      </c>
      <c r="E169" s="8" t="s">
        <v>702</v>
      </c>
      <c r="F169" s="6">
        <v>2006</v>
      </c>
      <c r="G169" s="6" t="s">
        <v>55</v>
      </c>
      <c r="H169" s="6" t="s">
        <v>22</v>
      </c>
      <c r="I169" s="1" t="s">
        <v>23</v>
      </c>
      <c r="J169" s="6" t="s">
        <v>22</v>
      </c>
      <c r="K169" s="6" t="s">
        <v>29</v>
      </c>
      <c r="L169" s="6" t="s">
        <v>703</v>
      </c>
      <c r="M169" s="116" t="s">
        <v>26</v>
      </c>
      <c r="N169" s="50">
        <v>2021</v>
      </c>
      <c r="O169" s="6" t="s">
        <v>22</v>
      </c>
      <c r="P169" s="6"/>
    </row>
    <row r="170" spans="1:16" ht="96" x14ac:dyDescent="0.15">
      <c r="A170" s="41" t="s">
        <v>704</v>
      </c>
      <c r="B170" s="37" t="s">
        <v>705</v>
      </c>
      <c r="C170" s="37" t="s">
        <v>706</v>
      </c>
      <c r="D170" s="7">
        <v>38811</v>
      </c>
      <c r="E170" s="8" t="s">
        <v>707</v>
      </c>
      <c r="F170" s="13">
        <v>2006</v>
      </c>
      <c r="G170" s="6" t="s">
        <v>582</v>
      </c>
      <c r="H170" s="14" t="s">
        <v>34</v>
      </c>
      <c r="I170" s="1" t="s">
        <v>23</v>
      </c>
      <c r="J170" s="14" t="s">
        <v>213</v>
      </c>
      <c r="K170" s="41" t="s">
        <v>213</v>
      </c>
      <c r="L170" s="6" t="s">
        <v>288</v>
      </c>
      <c r="M170" s="116" t="s">
        <v>58</v>
      </c>
      <c r="N170" s="50">
        <v>2021</v>
      </c>
      <c r="O170" s="14" t="s">
        <v>213</v>
      </c>
      <c r="P170" s="14"/>
    </row>
    <row r="171" spans="1:16" ht="60" x14ac:dyDescent="0.15">
      <c r="A171" s="6" t="s">
        <v>708</v>
      </c>
      <c r="B171" s="6" t="s">
        <v>709</v>
      </c>
      <c r="C171" s="6" t="s">
        <v>710</v>
      </c>
      <c r="D171" s="7">
        <v>38811</v>
      </c>
      <c r="E171" s="8" t="s">
        <v>711</v>
      </c>
      <c r="F171" s="13">
        <v>2006</v>
      </c>
      <c r="G171" s="6" t="s">
        <v>712</v>
      </c>
      <c r="H171" s="14" t="s">
        <v>22</v>
      </c>
      <c r="I171" s="1" t="s">
        <v>23</v>
      </c>
      <c r="J171" s="14" t="s">
        <v>22</v>
      </c>
      <c r="K171" s="11" t="s">
        <v>713</v>
      </c>
      <c r="L171" s="6" t="s">
        <v>714</v>
      </c>
      <c r="M171" s="116" t="s">
        <v>31</v>
      </c>
      <c r="N171" s="50">
        <v>2021</v>
      </c>
      <c r="O171" s="14" t="s">
        <v>22</v>
      </c>
      <c r="P171" s="14"/>
    </row>
    <row r="172" spans="1:16" ht="60" x14ac:dyDescent="0.15">
      <c r="A172" s="6" t="s">
        <v>708</v>
      </c>
      <c r="B172" s="6" t="s">
        <v>715</v>
      </c>
      <c r="C172" s="6" t="s">
        <v>716</v>
      </c>
      <c r="D172" s="7">
        <v>38814</v>
      </c>
      <c r="E172" s="8" t="s">
        <v>717</v>
      </c>
      <c r="F172" s="13">
        <v>2006</v>
      </c>
      <c r="G172" s="6" t="s">
        <v>718</v>
      </c>
      <c r="H172" s="14" t="s">
        <v>22</v>
      </c>
      <c r="I172" s="1" t="s">
        <v>23</v>
      </c>
      <c r="J172" s="14" t="s">
        <v>22</v>
      </c>
      <c r="K172" s="11" t="s">
        <v>719</v>
      </c>
      <c r="L172" s="6" t="s">
        <v>714</v>
      </c>
      <c r="M172" s="116" t="s">
        <v>31</v>
      </c>
      <c r="N172" s="50">
        <v>2021</v>
      </c>
      <c r="O172" s="14" t="s">
        <v>22</v>
      </c>
      <c r="P172" s="14"/>
    </row>
    <row r="173" spans="1:16" ht="48" x14ac:dyDescent="0.15">
      <c r="A173" s="30" t="s">
        <v>556</v>
      </c>
      <c r="B173" s="37" t="s">
        <v>720</v>
      </c>
      <c r="C173" s="37" t="s">
        <v>721</v>
      </c>
      <c r="D173" s="7">
        <v>38910</v>
      </c>
      <c r="E173" s="8" t="s">
        <v>722</v>
      </c>
      <c r="F173" s="13">
        <v>2006</v>
      </c>
      <c r="G173" s="6" t="s">
        <v>582</v>
      </c>
      <c r="H173" s="14" t="s">
        <v>34</v>
      </c>
      <c r="I173" s="1" t="s">
        <v>23</v>
      </c>
      <c r="J173" s="14" t="s">
        <v>213</v>
      </c>
      <c r="K173" s="6" t="s">
        <v>213</v>
      </c>
      <c r="L173" s="6" t="s">
        <v>288</v>
      </c>
      <c r="M173" s="116" t="s">
        <v>50</v>
      </c>
      <c r="N173" s="50">
        <v>2021</v>
      </c>
      <c r="O173" s="14" t="s">
        <v>213</v>
      </c>
      <c r="P173" s="14"/>
    </row>
    <row r="174" spans="1:16" ht="108" x14ac:dyDescent="0.15">
      <c r="A174" s="6" t="s">
        <v>695</v>
      </c>
      <c r="B174" s="6" t="s">
        <v>723</v>
      </c>
      <c r="C174" s="6" t="s">
        <v>724</v>
      </c>
      <c r="D174" s="7">
        <v>38999</v>
      </c>
      <c r="E174" s="8" t="s">
        <v>725</v>
      </c>
      <c r="F174" s="13">
        <v>2006</v>
      </c>
      <c r="G174" s="6" t="s">
        <v>726</v>
      </c>
      <c r="H174" s="14" t="s">
        <v>22</v>
      </c>
      <c r="I174" s="1" t="s">
        <v>23</v>
      </c>
      <c r="J174" s="14" t="s">
        <v>22</v>
      </c>
      <c r="K174" s="11" t="s">
        <v>727</v>
      </c>
      <c r="L174" s="6" t="s">
        <v>728</v>
      </c>
      <c r="M174" s="116" t="s">
        <v>31</v>
      </c>
      <c r="N174" s="50">
        <v>2021</v>
      </c>
      <c r="O174" s="14" t="s">
        <v>22</v>
      </c>
      <c r="P174" s="14"/>
    </row>
    <row r="175" spans="1:16" ht="240" x14ac:dyDescent="0.15">
      <c r="A175" s="6" t="s">
        <v>729</v>
      </c>
      <c r="B175" s="6" t="s">
        <v>730</v>
      </c>
      <c r="C175" s="6" t="s">
        <v>731</v>
      </c>
      <c r="D175" s="7">
        <v>39029</v>
      </c>
      <c r="E175" s="12" t="s">
        <v>732</v>
      </c>
      <c r="F175" s="13">
        <v>2006</v>
      </c>
      <c r="G175" s="6" t="s">
        <v>254</v>
      </c>
      <c r="H175" s="14" t="s">
        <v>22</v>
      </c>
      <c r="I175" s="1" t="s">
        <v>23</v>
      </c>
      <c r="J175" s="14" t="s">
        <v>22</v>
      </c>
      <c r="K175" s="11" t="s">
        <v>733</v>
      </c>
      <c r="L175" s="6" t="s">
        <v>734</v>
      </c>
      <c r="M175" s="116" t="s">
        <v>735</v>
      </c>
      <c r="N175" s="50">
        <v>2021</v>
      </c>
      <c r="O175" s="14" t="s">
        <v>22</v>
      </c>
      <c r="P175" s="14"/>
    </row>
    <row r="176" spans="1:16" ht="72" x14ac:dyDescent="0.15">
      <c r="A176" s="6" t="s">
        <v>51</v>
      </c>
      <c r="B176" s="6" t="s">
        <v>736</v>
      </c>
      <c r="C176" s="6" t="s">
        <v>737</v>
      </c>
      <c r="D176" s="7">
        <v>39080</v>
      </c>
      <c r="E176" s="8" t="s">
        <v>738</v>
      </c>
      <c r="F176" s="9">
        <v>2006</v>
      </c>
      <c r="G176" s="6" t="s">
        <v>739</v>
      </c>
      <c r="H176" s="10" t="s">
        <v>740</v>
      </c>
      <c r="I176" s="1" t="s">
        <v>23</v>
      </c>
      <c r="J176" s="10" t="s">
        <v>740</v>
      </c>
      <c r="K176" s="11" t="s">
        <v>741</v>
      </c>
      <c r="L176" s="6" t="s">
        <v>742</v>
      </c>
      <c r="M176" s="116" t="s">
        <v>26</v>
      </c>
      <c r="N176" s="50">
        <v>2021</v>
      </c>
      <c r="O176" s="10" t="s">
        <v>740</v>
      </c>
      <c r="P176" s="10"/>
    </row>
    <row r="177" spans="1:16" ht="273" x14ac:dyDescent="0.15">
      <c r="A177" s="6" t="s">
        <v>743</v>
      </c>
      <c r="B177" s="6" t="s">
        <v>744</v>
      </c>
      <c r="C177" s="6" t="s">
        <v>745</v>
      </c>
      <c r="D177" s="7">
        <v>39091</v>
      </c>
      <c r="E177" s="8" t="s">
        <v>746</v>
      </c>
      <c r="F177" s="13">
        <v>2007</v>
      </c>
      <c r="G177" s="6" t="s">
        <v>55</v>
      </c>
      <c r="H177" s="14" t="s">
        <v>22</v>
      </c>
      <c r="I177" s="1" t="s">
        <v>23</v>
      </c>
      <c r="J177" s="14" t="s">
        <v>22</v>
      </c>
      <c r="K177" s="11" t="s">
        <v>29</v>
      </c>
      <c r="L177" s="6" t="s">
        <v>747</v>
      </c>
      <c r="M177" s="116" t="s">
        <v>26</v>
      </c>
      <c r="N177" s="50">
        <v>2021</v>
      </c>
      <c r="O177" s="14" t="s">
        <v>22</v>
      </c>
      <c r="P177" s="14"/>
    </row>
    <row r="178" spans="1:16" ht="350" x14ac:dyDescent="0.15">
      <c r="A178" s="40" t="s">
        <v>748</v>
      </c>
      <c r="B178" s="40" t="s">
        <v>749</v>
      </c>
      <c r="C178" s="40" t="s">
        <v>750</v>
      </c>
      <c r="D178" s="42">
        <v>39104</v>
      </c>
      <c r="E178" s="43" t="s">
        <v>751</v>
      </c>
      <c r="F178" s="44">
        <v>2007</v>
      </c>
      <c r="G178" s="40" t="s">
        <v>55</v>
      </c>
      <c r="H178" s="45" t="s">
        <v>22</v>
      </c>
      <c r="I178" s="1" t="s">
        <v>23</v>
      </c>
      <c r="J178" s="46"/>
      <c r="K178" s="47" t="s">
        <v>213</v>
      </c>
      <c r="L178" s="46" t="s">
        <v>288</v>
      </c>
      <c r="M178" s="117" t="s">
        <v>26</v>
      </c>
      <c r="N178" s="50">
        <v>2021</v>
      </c>
      <c r="O178" s="46"/>
      <c r="P178" s="46"/>
    </row>
    <row r="179" spans="1:16" ht="72" x14ac:dyDescent="0.15">
      <c r="A179" s="6" t="s">
        <v>51</v>
      </c>
      <c r="B179" s="6" t="s">
        <v>752</v>
      </c>
      <c r="C179" s="6" t="s">
        <v>753</v>
      </c>
      <c r="D179" s="7">
        <v>39104</v>
      </c>
      <c r="E179" s="12" t="s">
        <v>754</v>
      </c>
      <c r="F179" s="13">
        <v>2007</v>
      </c>
      <c r="G179" s="6" t="s">
        <v>539</v>
      </c>
      <c r="H179" s="14" t="s">
        <v>22</v>
      </c>
      <c r="I179" s="1" t="s">
        <v>23</v>
      </c>
      <c r="J179" s="14" t="s">
        <v>22</v>
      </c>
      <c r="K179" s="11" t="s">
        <v>713</v>
      </c>
      <c r="L179" s="6" t="s">
        <v>755</v>
      </c>
      <c r="M179" s="116" t="s">
        <v>58</v>
      </c>
      <c r="N179" s="50">
        <v>2021</v>
      </c>
      <c r="O179" s="14" t="s">
        <v>22</v>
      </c>
      <c r="P179" s="14"/>
    </row>
    <row r="180" spans="1:16" ht="284" x14ac:dyDescent="0.15">
      <c r="A180" s="6" t="s">
        <v>756</v>
      </c>
      <c r="B180" s="6" t="s">
        <v>757</v>
      </c>
      <c r="C180" s="6" t="s">
        <v>758</v>
      </c>
      <c r="D180" s="7">
        <v>39206</v>
      </c>
      <c r="E180" s="12" t="s">
        <v>759</v>
      </c>
      <c r="F180" s="13">
        <v>2007</v>
      </c>
      <c r="G180" s="6" t="s">
        <v>760</v>
      </c>
      <c r="H180" s="14" t="s">
        <v>22</v>
      </c>
      <c r="I180" s="1" t="s">
        <v>23</v>
      </c>
      <c r="J180" s="14" t="s">
        <v>22</v>
      </c>
      <c r="K180" s="11" t="s">
        <v>761</v>
      </c>
      <c r="L180" s="6" t="s">
        <v>762</v>
      </c>
      <c r="M180" s="116" t="s">
        <v>26</v>
      </c>
      <c r="N180" s="50">
        <v>2021</v>
      </c>
      <c r="O180" s="14" t="s">
        <v>22</v>
      </c>
      <c r="P180" s="14"/>
    </row>
    <row r="181" spans="1:16" ht="48" x14ac:dyDescent="0.15">
      <c r="A181" s="6" t="s">
        <v>763</v>
      </c>
      <c r="B181" s="6" t="s">
        <v>764</v>
      </c>
      <c r="C181" s="6" t="s">
        <v>765</v>
      </c>
      <c r="D181" s="7">
        <v>39211</v>
      </c>
      <c r="E181" s="8" t="s">
        <v>766</v>
      </c>
      <c r="F181" s="13">
        <v>2007</v>
      </c>
      <c r="G181" s="6" t="s">
        <v>767</v>
      </c>
      <c r="H181" s="14" t="s">
        <v>22</v>
      </c>
      <c r="I181" s="1" t="s">
        <v>23</v>
      </c>
      <c r="J181" s="14" t="s">
        <v>22</v>
      </c>
      <c r="K181" s="11" t="s">
        <v>713</v>
      </c>
      <c r="L181" s="6" t="s">
        <v>714</v>
      </c>
      <c r="M181" s="116" t="s">
        <v>26</v>
      </c>
      <c r="N181" s="50">
        <v>2021</v>
      </c>
      <c r="O181" s="14" t="s">
        <v>22</v>
      </c>
      <c r="P181" s="14"/>
    </row>
    <row r="182" spans="1:16" ht="108" x14ac:dyDescent="0.15">
      <c r="A182" s="6" t="s">
        <v>743</v>
      </c>
      <c r="B182" s="6" t="s">
        <v>768</v>
      </c>
      <c r="C182" s="6" t="s">
        <v>769</v>
      </c>
      <c r="D182" s="7">
        <v>39216</v>
      </c>
      <c r="E182" s="8" t="s">
        <v>770</v>
      </c>
      <c r="F182" s="13">
        <v>2007</v>
      </c>
      <c r="G182" s="6" t="s">
        <v>55</v>
      </c>
      <c r="H182" s="14" t="s">
        <v>22</v>
      </c>
      <c r="I182" s="1" t="s">
        <v>23</v>
      </c>
      <c r="J182" s="14" t="s">
        <v>22</v>
      </c>
      <c r="K182" s="11" t="s">
        <v>29</v>
      </c>
      <c r="L182" s="6" t="s">
        <v>771</v>
      </c>
      <c r="M182" s="116" t="s">
        <v>31</v>
      </c>
      <c r="N182" s="50">
        <v>2021</v>
      </c>
      <c r="O182" s="14" t="s">
        <v>22</v>
      </c>
      <c r="P182" s="14"/>
    </row>
    <row r="183" spans="1:16" ht="204" x14ac:dyDescent="0.15">
      <c r="A183" s="6" t="s">
        <v>772</v>
      </c>
      <c r="B183" s="6" t="s">
        <v>773</v>
      </c>
      <c r="C183" s="6" t="s">
        <v>774</v>
      </c>
      <c r="D183" s="7">
        <v>39237</v>
      </c>
      <c r="E183" s="8" t="s">
        <v>775</v>
      </c>
      <c r="F183" s="9">
        <v>2007</v>
      </c>
      <c r="G183" s="6" t="s">
        <v>776</v>
      </c>
      <c r="H183" s="10" t="s">
        <v>22</v>
      </c>
      <c r="I183" s="1" t="s">
        <v>23</v>
      </c>
      <c r="J183" s="10" t="s">
        <v>213</v>
      </c>
      <c r="K183" s="11" t="s">
        <v>213</v>
      </c>
      <c r="L183" s="6" t="s">
        <v>777</v>
      </c>
      <c r="M183" s="116" t="s">
        <v>26</v>
      </c>
      <c r="N183" s="50">
        <v>2021</v>
      </c>
      <c r="O183" s="10" t="s">
        <v>213</v>
      </c>
      <c r="P183" s="10"/>
    </row>
    <row r="184" spans="1:16" ht="72" x14ac:dyDescent="0.15">
      <c r="A184" s="6" t="s">
        <v>708</v>
      </c>
      <c r="B184" s="6" t="s">
        <v>778</v>
      </c>
      <c r="C184" s="6" t="s">
        <v>779</v>
      </c>
      <c r="D184" s="7">
        <v>39255</v>
      </c>
      <c r="E184" s="8" t="s">
        <v>780</v>
      </c>
      <c r="F184" s="13">
        <v>2007</v>
      </c>
      <c r="G184" s="6" t="s">
        <v>781</v>
      </c>
      <c r="H184" s="14" t="s">
        <v>22</v>
      </c>
      <c r="I184" s="1" t="s">
        <v>23</v>
      </c>
      <c r="J184" s="14" t="s">
        <v>22</v>
      </c>
      <c r="K184" s="11" t="s">
        <v>713</v>
      </c>
      <c r="L184" s="6" t="s">
        <v>714</v>
      </c>
      <c r="M184" s="116" t="s">
        <v>31</v>
      </c>
      <c r="N184" s="50">
        <v>2021</v>
      </c>
      <c r="O184" s="14" t="s">
        <v>22</v>
      </c>
      <c r="P184" s="14"/>
    </row>
    <row r="185" spans="1:16" ht="48" x14ac:dyDescent="0.15">
      <c r="A185" s="6" t="s">
        <v>695</v>
      </c>
      <c r="B185" s="6" t="s">
        <v>782</v>
      </c>
      <c r="C185" s="6" t="s">
        <v>783</v>
      </c>
      <c r="D185" s="7">
        <v>39255</v>
      </c>
      <c r="E185" s="8" t="s">
        <v>784</v>
      </c>
      <c r="F185" s="13">
        <v>2007</v>
      </c>
      <c r="G185" s="6" t="s">
        <v>55</v>
      </c>
      <c r="H185" s="14" t="s">
        <v>22</v>
      </c>
      <c r="I185" s="1" t="s">
        <v>23</v>
      </c>
      <c r="J185" s="14" t="s">
        <v>22</v>
      </c>
      <c r="K185" s="11" t="s">
        <v>713</v>
      </c>
      <c r="L185" s="6" t="s">
        <v>714</v>
      </c>
      <c r="M185" s="116" t="s">
        <v>31</v>
      </c>
      <c r="N185" s="50">
        <v>2021</v>
      </c>
      <c r="O185" s="14" t="s">
        <v>22</v>
      </c>
      <c r="P185" s="14"/>
    </row>
    <row r="186" spans="1:16" ht="409.6" x14ac:dyDescent="0.15">
      <c r="A186" s="6" t="s">
        <v>785</v>
      </c>
      <c r="B186" s="6" t="s">
        <v>786</v>
      </c>
      <c r="C186" s="6" t="s">
        <v>787</v>
      </c>
      <c r="D186" s="7">
        <v>39267</v>
      </c>
      <c r="E186" s="8" t="s">
        <v>788</v>
      </c>
      <c r="F186" s="9">
        <v>2007</v>
      </c>
      <c r="G186" s="6" t="s">
        <v>293</v>
      </c>
      <c r="H186" s="10" t="s">
        <v>22</v>
      </c>
      <c r="I186" s="1" t="s">
        <v>23</v>
      </c>
      <c r="J186" s="14" t="s">
        <v>22</v>
      </c>
      <c r="K186" s="11" t="s">
        <v>213</v>
      </c>
      <c r="L186" s="6" t="s">
        <v>789</v>
      </c>
      <c r="M186" s="116" t="s">
        <v>31</v>
      </c>
      <c r="N186" s="50">
        <v>2021</v>
      </c>
      <c r="O186" s="14" t="s">
        <v>22</v>
      </c>
      <c r="P186" s="14"/>
    </row>
    <row r="187" spans="1:16" ht="108" x14ac:dyDescent="0.15">
      <c r="A187" s="6" t="s">
        <v>743</v>
      </c>
      <c r="B187" s="6" t="s">
        <v>790</v>
      </c>
      <c r="C187" s="6" t="s">
        <v>791</v>
      </c>
      <c r="D187" s="7">
        <v>39274</v>
      </c>
      <c r="E187" s="8" t="s">
        <v>792</v>
      </c>
      <c r="F187" s="13">
        <v>2007</v>
      </c>
      <c r="G187" s="6" t="s">
        <v>55</v>
      </c>
      <c r="H187" s="14" t="s">
        <v>22</v>
      </c>
      <c r="I187" s="1" t="s">
        <v>23</v>
      </c>
      <c r="J187" s="14" t="s">
        <v>22</v>
      </c>
      <c r="K187" s="11" t="s">
        <v>29</v>
      </c>
      <c r="L187" s="6" t="s">
        <v>793</v>
      </c>
      <c r="M187" s="116" t="s">
        <v>31</v>
      </c>
      <c r="N187" s="50">
        <v>2021</v>
      </c>
      <c r="O187" s="14" t="s">
        <v>22</v>
      </c>
      <c r="P187" s="14"/>
    </row>
    <row r="188" spans="1:16" ht="409.6" x14ac:dyDescent="0.15">
      <c r="A188" s="6" t="s">
        <v>743</v>
      </c>
      <c r="B188" s="6" t="s">
        <v>794</v>
      </c>
      <c r="C188" s="6" t="s">
        <v>795</v>
      </c>
      <c r="D188" s="7">
        <v>39274</v>
      </c>
      <c r="E188" s="12" t="s">
        <v>796</v>
      </c>
      <c r="F188" s="13">
        <v>2007</v>
      </c>
      <c r="G188" s="6" t="s">
        <v>254</v>
      </c>
      <c r="H188" s="14" t="s">
        <v>22</v>
      </c>
      <c r="I188" s="1" t="s">
        <v>23</v>
      </c>
      <c r="J188" s="14" t="s">
        <v>22</v>
      </c>
      <c r="K188" s="11" t="s">
        <v>29</v>
      </c>
      <c r="L188" s="6" t="s">
        <v>797</v>
      </c>
      <c r="M188" s="116" t="s">
        <v>31</v>
      </c>
      <c r="N188" s="50">
        <v>2021</v>
      </c>
      <c r="O188" s="14" t="s">
        <v>22</v>
      </c>
      <c r="P188" s="14"/>
    </row>
    <row r="189" spans="1:16" ht="60" x14ac:dyDescent="0.15">
      <c r="A189" s="16" t="s">
        <v>798</v>
      </c>
      <c r="B189" s="6" t="s">
        <v>799</v>
      </c>
      <c r="C189" s="37" t="s">
        <v>800</v>
      </c>
      <c r="D189" s="7">
        <v>39279</v>
      </c>
      <c r="E189" s="8" t="s">
        <v>801</v>
      </c>
      <c r="F189" s="13">
        <v>2007</v>
      </c>
      <c r="G189" s="6"/>
      <c r="H189" s="14"/>
      <c r="I189" s="1" t="s">
        <v>23</v>
      </c>
      <c r="J189" s="14"/>
      <c r="K189" s="6" t="s">
        <v>213</v>
      </c>
      <c r="L189" s="6" t="s">
        <v>802</v>
      </c>
      <c r="M189" s="116" t="s">
        <v>31</v>
      </c>
      <c r="N189" s="50">
        <v>2021</v>
      </c>
      <c r="O189" s="14"/>
      <c r="P189" s="14"/>
    </row>
    <row r="190" spans="1:16" ht="356" x14ac:dyDescent="0.15">
      <c r="A190" s="48" t="s">
        <v>803</v>
      </c>
      <c r="B190" s="48" t="s">
        <v>804</v>
      </c>
      <c r="C190" s="48" t="s">
        <v>805</v>
      </c>
      <c r="D190" s="49">
        <v>39296</v>
      </c>
      <c r="E190" s="12" t="s">
        <v>806</v>
      </c>
      <c r="F190" s="50">
        <v>2007</v>
      </c>
      <c r="G190" s="51" t="s">
        <v>55</v>
      </c>
      <c r="H190" s="51" t="s">
        <v>22</v>
      </c>
      <c r="I190" s="1" t="s">
        <v>23</v>
      </c>
      <c r="J190" s="50" t="s">
        <v>22</v>
      </c>
      <c r="K190" s="52" t="s">
        <v>807</v>
      </c>
      <c r="L190" s="52" t="s">
        <v>808</v>
      </c>
      <c r="M190" s="118" t="s">
        <v>58</v>
      </c>
      <c r="N190" s="50">
        <v>2021</v>
      </c>
      <c r="O190" s="50" t="s">
        <v>22</v>
      </c>
      <c r="P190" s="50"/>
    </row>
    <row r="191" spans="1:16" ht="295" x14ac:dyDescent="0.15">
      <c r="A191" s="6" t="s">
        <v>809</v>
      </c>
      <c r="B191" s="6" t="s">
        <v>810</v>
      </c>
      <c r="C191" s="6" t="s">
        <v>811</v>
      </c>
      <c r="D191" s="7">
        <v>39310</v>
      </c>
      <c r="E191" s="8" t="s">
        <v>812</v>
      </c>
      <c r="F191" s="13">
        <v>2007</v>
      </c>
      <c r="G191" s="6" t="s">
        <v>55</v>
      </c>
      <c r="H191" s="14" t="s">
        <v>22</v>
      </c>
      <c r="I191" s="1" t="s">
        <v>23</v>
      </c>
      <c r="J191" s="14" t="s">
        <v>22</v>
      </c>
      <c r="K191" s="11" t="s">
        <v>29</v>
      </c>
      <c r="L191" s="6" t="s">
        <v>813</v>
      </c>
      <c r="M191" s="116" t="s">
        <v>31</v>
      </c>
      <c r="N191" s="50">
        <v>2021</v>
      </c>
      <c r="O191" s="14" t="s">
        <v>22</v>
      </c>
      <c r="P191" s="14"/>
    </row>
    <row r="192" spans="1:16" ht="204" x14ac:dyDescent="0.15">
      <c r="A192" s="6" t="s">
        <v>809</v>
      </c>
      <c r="B192" s="6" t="s">
        <v>814</v>
      </c>
      <c r="C192" s="6" t="s">
        <v>815</v>
      </c>
      <c r="D192" s="7">
        <v>39316</v>
      </c>
      <c r="E192" s="12" t="s">
        <v>816</v>
      </c>
      <c r="F192" s="13">
        <v>2007</v>
      </c>
      <c r="G192" s="6" t="s">
        <v>817</v>
      </c>
      <c r="H192" s="14" t="s">
        <v>22</v>
      </c>
      <c r="I192" s="1" t="s">
        <v>23</v>
      </c>
      <c r="J192" s="14" t="s">
        <v>22</v>
      </c>
      <c r="K192" s="11" t="s">
        <v>818</v>
      </c>
      <c r="L192" s="6" t="s">
        <v>819</v>
      </c>
      <c r="M192" s="116" t="s">
        <v>26</v>
      </c>
      <c r="N192" s="50">
        <v>2021</v>
      </c>
      <c r="O192" s="14" t="s">
        <v>22</v>
      </c>
      <c r="P192" s="14"/>
    </row>
    <row r="193" spans="1:16" ht="36" x14ac:dyDescent="0.15">
      <c r="A193" s="6" t="s">
        <v>462</v>
      </c>
      <c r="B193" s="6" t="s">
        <v>820</v>
      </c>
      <c r="C193" s="6" t="s">
        <v>821</v>
      </c>
      <c r="D193" s="7">
        <v>43221</v>
      </c>
      <c r="E193" s="25" t="s">
        <v>822</v>
      </c>
      <c r="F193" s="13">
        <v>2007</v>
      </c>
      <c r="G193" s="6" t="s">
        <v>55</v>
      </c>
      <c r="H193" s="14" t="s">
        <v>22</v>
      </c>
      <c r="I193" s="1" t="s">
        <v>23</v>
      </c>
      <c r="J193" s="14" t="s">
        <v>22</v>
      </c>
      <c r="K193" s="11" t="s">
        <v>213</v>
      </c>
      <c r="L193" s="6" t="s">
        <v>823</v>
      </c>
      <c r="M193" s="116" t="s">
        <v>58</v>
      </c>
      <c r="N193" s="50">
        <v>2021</v>
      </c>
      <c r="O193" s="14" t="s">
        <v>22</v>
      </c>
      <c r="P193" s="14"/>
    </row>
    <row r="194" spans="1:16" ht="108" x14ac:dyDescent="0.15">
      <c r="A194" s="6" t="s">
        <v>824</v>
      </c>
      <c r="B194" s="6" t="s">
        <v>825</v>
      </c>
      <c r="C194" s="6" t="s">
        <v>826</v>
      </c>
      <c r="D194" s="7">
        <v>39514</v>
      </c>
      <c r="E194" s="8" t="s">
        <v>827</v>
      </c>
      <c r="F194" s="13">
        <v>2008</v>
      </c>
      <c r="G194" s="6" t="s">
        <v>55</v>
      </c>
      <c r="H194" s="14" t="s">
        <v>22</v>
      </c>
      <c r="I194" s="1" t="s">
        <v>23</v>
      </c>
      <c r="J194" s="14" t="s">
        <v>22</v>
      </c>
      <c r="K194" s="11" t="s">
        <v>29</v>
      </c>
      <c r="L194" s="6" t="s">
        <v>828</v>
      </c>
      <c r="M194" s="116" t="s">
        <v>31</v>
      </c>
      <c r="N194" s="50">
        <v>2021</v>
      </c>
      <c r="O194" s="14" t="s">
        <v>22</v>
      </c>
      <c r="P194" s="14"/>
    </row>
    <row r="195" spans="1:16" ht="108" x14ac:dyDescent="0.15">
      <c r="A195" s="6" t="s">
        <v>809</v>
      </c>
      <c r="B195" s="6" t="s">
        <v>829</v>
      </c>
      <c r="C195" s="6" t="s">
        <v>830</v>
      </c>
      <c r="D195" s="7">
        <v>39532</v>
      </c>
      <c r="E195" s="8" t="s">
        <v>831</v>
      </c>
      <c r="F195" s="13">
        <v>2008</v>
      </c>
      <c r="G195" s="6" t="s">
        <v>293</v>
      </c>
      <c r="H195" s="14" t="s">
        <v>22</v>
      </c>
      <c r="I195" s="1" t="s">
        <v>23</v>
      </c>
      <c r="J195" s="14" t="s">
        <v>22</v>
      </c>
      <c r="K195" s="11" t="s">
        <v>29</v>
      </c>
      <c r="L195" s="6" t="s">
        <v>832</v>
      </c>
      <c r="M195" s="116" t="s">
        <v>31</v>
      </c>
      <c r="N195" s="50">
        <v>2021</v>
      </c>
      <c r="O195" s="14" t="s">
        <v>22</v>
      </c>
      <c r="P195" s="14"/>
    </row>
    <row r="196" spans="1:16" ht="98" x14ac:dyDescent="0.15">
      <c r="A196" s="6" t="s">
        <v>763</v>
      </c>
      <c r="B196" s="6" t="s">
        <v>833</v>
      </c>
      <c r="C196" s="6" t="s">
        <v>834</v>
      </c>
      <c r="D196" s="7">
        <v>39555</v>
      </c>
      <c r="E196" s="12" t="s">
        <v>835</v>
      </c>
      <c r="F196" s="13">
        <v>2008</v>
      </c>
      <c r="G196" s="6" t="s">
        <v>254</v>
      </c>
      <c r="H196" s="14" t="s">
        <v>22</v>
      </c>
      <c r="I196" s="1" t="s">
        <v>23</v>
      </c>
      <c r="J196" s="14" t="s">
        <v>22</v>
      </c>
      <c r="K196" s="11" t="s">
        <v>713</v>
      </c>
      <c r="L196" s="6" t="s">
        <v>836</v>
      </c>
      <c r="M196" s="116" t="s">
        <v>58</v>
      </c>
      <c r="N196" s="50">
        <v>2021</v>
      </c>
      <c r="O196" s="14" t="s">
        <v>22</v>
      </c>
      <c r="P196" s="14"/>
    </row>
    <row r="197" spans="1:16" ht="228" x14ac:dyDescent="0.15">
      <c r="A197" s="6" t="s">
        <v>491</v>
      </c>
      <c r="B197" s="6" t="s">
        <v>837</v>
      </c>
      <c r="C197" s="6" t="s">
        <v>838</v>
      </c>
      <c r="D197" s="7">
        <v>39560</v>
      </c>
      <c r="E197" s="12" t="s">
        <v>839</v>
      </c>
      <c r="F197" s="13">
        <v>2008</v>
      </c>
      <c r="G197" s="6" t="s">
        <v>254</v>
      </c>
      <c r="H197" s="14" t="s">
        <v>22</v>
      </c>
      <c r="I197" s="1" t="s">
        <v>23</v>
      </c>
      <c r="J197" s="14" t="s">
        <v>22</v>
      </c>
      <c r="K197" s="11" t="s">
        <v>840</v>
      </c>
      <c r="L197" s="6" t="s">
        <v>755</v>
      </c>
      <c r="M197" s="116" t="s">
        <v>26</v>
      </c>
      <c r="N197" s="50">
        <v>2021</v>
      </c>
      <c r="O197" s="14" t="s">
        <v>22</v>
      </c>
      <c r="P197" s="14"/>
    </row>
    <row r="198" spans="1:16" ht="216" x14ac:dyDescent="0.15">
      <c r="A198" s="6" t="s">
        <v>809</v>
      </c>
      <c r="B198" s="6" t="s">
        <v>841</v>
      </c>
      <c r="C198" s="6" t="s">
        <v>842</v>
      </c>
      <c r="D198" s="7">
        <v>39598</v>
      </c>
      <c r="E198" s="8" t="s">
        <v>843</v>
      </c>
      <c r="F198" s="13">
        <v>2008</v>
      </c>
      <c r="G198" s="6" t="s">
        <v>844</v>
      </c>
      <c r="H198" s="14" t="s">
        <v>22</v>
      </c>
      <c r="I198" s="1" t="s">
        <v>23</v>
      </c>
      <c r="J198" s="14" t="s">
        <v>22</v>
      </c>
      <c r="K198" s="11" t="s">
        <v>845</v>
      </c>
      <c r="L198" s="6" t="s">
        <v>846</v>
      </c>
      <c r="M198" s="116" t="s">
        <v>31</v>
      </c>
      <c r="N198" s="50">
        <v>2021</v>
      </c>
      <c r="O198" s="14" t="s">
        <v>22</v>
      </c>
      <c r="P198" s="14"/>
    </row>
    <row r="199" spans="1:16" ht="48" x14ac:dyDescent="0.15">
      <c r="A199" s="6" t="s">
        <v>583</v>
      </c>
      <c r="B199" s="6" t="s">
        <v>847</v>
      </c>
      <c r="C199" s="6" t="s">
        <v>848</v>
      </c>
      <c r="D199" s="7">
        <v>39604</v>
      </c>
      <c r="E199" s="8" t="s">
        <v>849</v>
      </c>
      <c r="F199" s="13">
        <v>2008</v>
      </c>
      <c r="G199" s="6" t="s">
        <v>850</v>
      </c>
      <c r="H199" s="14" t="s">
        <v>22</v>
      </c>
      <c r="I199" s="1" t="s">
        <v>23</v>
      </c>
      <c r="J199" s="14" t="s">
        <v>22</v>
      </c>
      <c r="K199" s="11" t="s">
        <v>713</v>
      </c>
      <c r="L199" s="6" t="s">
        <v>851</v>
      </c>
      <c r="M199" s="116" t="s">
        <v>31</v>
      </c>
      <c r="N199" s="50">
        <v>2021</v>
      </c>
      <c r="O199" s="14" t="s">
        <v>22</v>
      </c>
      <c r="P199" s="14"/>
    </row>
    <row r="200" spans="1:16" ht="192" x14ac:dyDescent="0.15">
      <c r="A200" s="6" t="s">
        <v>809</v>
      </c>
      <c r="B200" s="6" t="s">
        <v>852</v>
      </c>
      <c r="C200" s="6" t="s">
        <v>853</v>
      </c>
      <c r="D200" s="7">
        <v>39646</v>
      </c>
      <c r="E200" s="8" t="s">
        <v>854</v>
      </c>
      <c r="F200" s="13">
        <v>2008</v>
      </c>
      <c r="G200" s="6" t="s">
        <v>855</v>
      </c>
      <c r="H200" s="14" t="s">
        <v>22</v>
      </c>
      <c r="I200" s="1" t="s">
        <v>23</v>
      </c>
      <c r="J200" s="14" t="s">
        <v>22</v>
      </c>
      <c r="K200" s="11" t="s">
        <v>29</v>
      </c>
      <c r="L200" s="6" t="s">
        <v>856</v>
      </c>
      <c r="M200" s="116" t="s">
        <v>31</v>
      </c>
      <c r="N200" s="50">
        <v>2021</v>
      </c>
      <c r="O200" s="14" t="s">
        <v>22</v>
      </c>
      <c r="P200" s="14"/>
    </row>
    <row r="201" spans="1:16" ht="180" x14ac:dyDescent="0.15">
      <c r="A201" s="6" t="s">
        <v>857</v>
      </c>
      <c r="B201" s="6" t="s">
        <v>858</v>
      </c>
      <c r="C201" s="6" t="s">
        <v>859</v>
      </c>
      <c r="D201" s="7">
        <v>39650</v>
      </c>
      <c r="E201" s="12" t="s">
        <v>860</v>
      </c>
      <c r="F201" s="9">
        <v>2008</v>
      </c>
      <c r="G201" s="6" t="s">
        <v>254</v>
      </c>
      <c r="H201" s="10" t="s">
        <v>34</v>
      </c>
      <c r="I201" s="1" t="s">
        <v>23</v>
      </c>
      <c r="J201" s="10" t="s">
        <v>213</v>
      </c>
      <c r="K201" s="11" t="s">
        <v>213</v>
      </c>
      <c r="L201" s="6" t="s">
        <v>466</v>
      </c>
      <c r="M201" s="116" t="s">
        <v>58</v>
      </c>
      <c r="N201" s="50">
        <v>2021</v>
      </c>
      <c r="O201" s="10" t="s">
        <v>213</v>
      </c>
      <c r="P201" s="10"/>
    </row>
    <row r="202" spans="1:16" ht="48" x14ac:dyDescent="0.15">
      <c r="A202" s="6" t="s">
        <v>824</v>
      </c>
      <c r="B202" s="6" t="s">
        <v>861</v>
      </c>
      <c r="C202" s="6" t="s">
        <v>862</v>
      </c>
      <c r="D202" s="7">
        <v>39651</v>
      </c>
      <c r="E202" s="8" t="s">
        <v>863</v>
      </c>
      <c r="F202" s="13">
        <v>2008</v>
      </c>
      <c r="G202" s="6" t="s">
        <v>55</v>
      </c>
      <c r="H202" s="14" t="s">
        <v>22</v>
      </c>
      <c r="I202" s="1" t="s">
        <v>23</v>
      </c>
      <c r="J202" s="14" t="s">
        <v>22</v>
      </c>
      <c r="K202" s="11" t="s">
        <v>713</v>
      </c>
      <c r="L202" s="6" t="s">
        <v>851</v>
      </c>
      <c r="M202" s="116" t="s">
        <v>31</v>
      </c>
      <c r="N202" s="50">
        <v>2021</v>
      </c>
      <c r="O202" s="14" t="s">
        <v>22</v>
      </c>
      <c r="P202" s="14"/>
    </row>
    <row r="203" spans="1:16" ht="48" x14ac:dyDescent="0.15">
      <c r="A203" s="6" t="s">
        <v>51</v>
      </c>
      <c r="B203" s="6" t="s">
        <v>864</v>
      </c>
      <c r="C203" s="6" t="s">
        <v>865</v>
      </c>
      <c r="D203" s="7">
        <v>39654</v>
      </c>
      <c r="E203" s="8" t="s">
        <v>866</v>
      </c>
      <c r="F203" s="13">
        <v>2008</v>
      </c>
      <c r="G203" s="6" t="s">
        <v>55</v>
      </c>
      <c r="H203" s="14" t="s">
        <v>22</v>
      </c>
      <c r="I203" s="1" t="s">
        <v>23</v>
      </c>
      <c r="J203" s="14" t="s">
        <v>22</v>
      </c>
      <c r="K203" s="11" t="s">
        <v>867</v>
      </c>
      <c r="L203" s="6" t="s">
        <v>868</v>
      </c>
      <c r="M203" s="116" t="s">
        <v>31</v>
      </c>
      <c r="N203" s="50">
        <v>2021</v>
      </c>
      <c r="O203" s="14" t="s">
        <v>22</v>
      </c>
      <c r="P203" s="14"/>
    </row>
    <row r="204" spans="1:16" ht="262" x14ac:dyDescent="0.15">
      <c r="A204" s="6" t="s">
        <v>869</v>
      </c>
      <c r="B204" s="6" t="s">
        <v>870</v>
      </c>
      <c r="C204" s="6" t="s">
        <v>871</v>
      </c>
      <c r="D204" s="7">
        <v>39666</v>
      </c>
      <c r="E204" s="12" t="s">
        <v>872</v>
      </c>
      <c r="F204" s="13">
        <v>2008</v>
      </c>
      <c r="G204" s="6" t="s">
        <v>254</v>
      </c>
      <c r="H204" s="14" t="s">
        <v>22</v>
      </c>
      <c r="I204" s="1" t="s">
        <v>23</v>
      </c>
      <c r="J204" s="14" t="s">
        <v>22</v>
      </c>
      <c r="K204" s="11" t="s">
        <v>29</v>
      </c>
      <c r="L204" s="6" t="s">
        <v>873</v>
      </c>
      <c r="M204" s="116" t="s">
        <v>31</v>
      </c>
      <c r="N204" s="50">
        <v>2021</v>
      </c>
      <c r="O204" s="14" t="s">
        <v>22</v>
      </c>
      <c r="P204" s="14"/>
    </row>
    <row r="205" spans="1:16" ht="84" x14ac:dyDescent="0.15">
      <c r="A205" s="6" t="s">
        <v>491</v>
      </c>
      <c r="B205" s="6" t="s">
        <v>874</v>
      </c>
      <c r="C205" s="6" t="s">
        <v>875</v>
      </c>
      <c r="D205" s="7">
        <v>39672</v>
      </c>
      <c r="E205" s="12" t="s">
        <v>876</v>
      </c>
      <c r="F205" s="6">
        <v>2008</v>
      </c>
      <c r="G205" s="6" t="s">
        <v>389</v>
      </c>
      <c r="H205" s="6" t="s">
        <v>22</v>
      </c>
      <c r="I205" s="1" t="s">
        <v>23</v>
      </c>
      <c r="J205" s="6" t="s">
        <v>22</v>
      </c>
      <c r="K205" s="11" t="s">
        <v>761</v>
      </c>
      <c r="L205" s="6" t="s">
        <v>466</v>
      </c>
      <c r="M205" s="116" t="s">
        <v>58</v>
      </c>
      <c r="N205" s="50">
        <v>2021</v>
      </c>
      <c r="O205" s="6" t="s">
        <v>22</v>
      </c>
      <c r="P205" s="6"/>
    </row>
    <row r="206" spans="1:16" ht="228" x14ac:dyDescent="0.15">
      <c r="A206" s="6" t="s">
        <v>633</v>
      </c>
      <c r="B206" s="6" t="s">
        <v>877</v>
      </c>
      <c r="C206" s="6" t="s">
        <v>878</v>
      </c>
      <c r="D206" s="7">
        <v>39703</v>
      </c>
      <c r="E206" s="8" t="s">
        <v>879</v>
      </c>
      <c r="F206" s="9">
        <v>2008</v>
      </c>
      <c r="G206" s="6" t="s">
        <v>880</v>
      </c>
      <c r="H206" s="10" t="s">
        <v>22</v>
      </c>
      <c r="I206" s="1" t="s">
        <v>23</v>
      </c>
      <c r="J206" s="10" t="s">
        <v>22</v>
      </c>
      <c r="K206" s="11" t="s">
        <v>213</v>
      </c>
      <c r="L206" s="6" t="s">
        <v>490</v>
      </c>
      <c r="M206" s="116" t="s">
        <v>31</v>
      </c>
      <c r="N206" s="50">
        <v>2021</v>
      </c>
      <c r="O206" s="10" t="s">
        <v>22</v>
      </c>
      <c r="P206" s="10"/>
    </row>
    <row r="207" spans="1:16" ht="60" x14ac:dyDescent="0.15">
      <c r="A207" s="6" t="s">
        <v>51</v>
      </c>
      <c r="B207" s="6" t="s">
        <v>881</v>
      </c>
      <c r="C207" s="6" t="s">
        <v>882</v>
      </c>
      <c r="D207" s="7">
        <v>39779</v>
      </c>
      <c r="E207" s="8" t="s">
        <v>883</v>
      </c>
      <c r="F207" s="13">
        <v>2008</v>
      </c>
      <c r="G207" s="6" t="s">
        <v>884</v>
      </c>
      <c r="H207" s="14" t="s">
        <v>22</v>
      </c>
      <c r="I207" s="1" t="s">
        <v>23</v>
      </c>
      <c r="J207" s="14" t="s">
        <v>22</v>
      </c>
      <c r="K207" s="11" t="s">
        <v>713</v>
      </c>
      <c r="L207" s="6" t="s">
        <v>851</v>
      </c>
      <c r="M207" s="116" t="s">
        <v>31</v>
      </c>
      <c r="N207" s="50">
        <v>2021</v>
      </c>
      <c r="O207" s="14" t="s">
        <v>22</v>
      </c>
      <c r="P207" s="14"/>
    </row>
    <row r="208" spans="1:16" ht="144" x14ac:dyDescent="0.15">
      <c r="A208" s="6" t="s">
        <v>51</v>
      </c>
      <c r="B208" s="6" t="s">
        <v>885</v>
      </c>
      <c r="C208" s="6" t="s">
        <v>886</v>
      </c>
      <c r="D208" s="7">
        <v>39779</v>
      </c>
      <c r="E208" s="8" t="s">
        <v>887</v>
      </c>
      <c r="F208" s="6">
        <v>2008</v>
      </c>
      <c r="G208" s="6" t="s">
        <v>55</v>
      </c>
      <c r="H208" s="6" t="s">
        <v>22</v>
      </c>
      <c r="I208" s="1" t="s">
        <v>23</v>
      </c>
      <c r="J208" s="6" t="s">
        <v>22</v>
      </c>
      <c r="K208" s="6" t="s">
        <v>29</v>
      </c>
      <c r="L208" s="6" t="s">
        <v>888</v>
      </c>
      <c r="M208" s="116" t="s">
        <v>31</v>
      </c>
      <c r="N208" s="50">
        <v>2021</v>
      </c>
      <c r="O208" s="6" t="s">
        <v>22</v>
      </c>
      <c r="P208" s="6"/>
    </row>
    <row r="209" spans="1:16" ht="204" x14ac:dyDescent="0.15">
      <c r="A209" s="6" t="s">
        <v>889</v>
      </c>
      <c r="B209" s="6" t="s">
        <v>890</v>
      </c>
      <c r="C209" s="6" t="s">
        <v>891</v>
      </c>
      <c r="D209" s="7">
        <v>39818</v>
      </c>
      <c r="E209" s="8" t="s">
        <v>892</v>
      </c>
      <c r="F209" s="13">
        <v>2009</v>
      </c>
      <c r="G209" s="6" t="s">
        <v>293</v>
      </c>
      <c r="H209" s="14" t="s">
        <v>22</v>
      </c>
      <c r="I209" s="1" t="s">
        <v>23</v>
      </c>
      <c r="J209" s="14" t="s">
        <v>22</v>
      </c>
      <c r="K209" s="11" t="s">
        <v>699</v>
      </c>
      <c r="L209" s="6" t="s">
        <v>893</v>
      </c>
      <c r="M209" s="116" t="s">
        <v>26</v>
      </c>
      <c r="N209" s="50">
        <v>2021</v>
      </c>
      <c r="O209" s="14" t="s">
        <v>22</v>
      </c>
      <c r="P209" s="14"/>
    </row>
    <row r="210" spans="1:16" ht="108" x14ac:dyDescent="0.15">
      <c r="A210" s="6" t="s">
        <v>894</v>
      </c>
      <c r="B210" s="6" t="s">
        <v>895</v>
      </c>
      <c r="C210" s="6" t="s">
        <v>896</v>
      </c>
      <c r="D210" s="7">
        <v>39856</v>
      </c>
      <c r="E210" s="8" t="s">
        <v>897</v>
      </c>
      <c r="F210" s="13">
        <v>2009</v>
      </c>
      <c r="G210" s="6" t="s">
        <v>536</v>
      </c>
      <c r="H210" s="14" t="s">
        <v>22</v>
      </c>
      <c r="I210" s="1" t="s">
        <v>23</v>
      </c>
      <c r="J210" s="14" t="s">
        <v>22</v>
      </c>
      <c r="K210" s="11" t="s">
        <v>29</v>
      </c>
      <c r="L210" s="6" t="s">
        <v>873</v>
      </c>
      <c r="M210" s="116" t="s">
        <v>31</v>
      </c>
      <c r="N210" s="50">
        <v>2021</v>
      </c>
      <c r="O210" s="14" t="s">
        <v>22</v>
      </c>
      <c r="P210" s="14"/>
    </row>
    <row r="211" spans="1:16" ht="72" x14ac:dyDescent="0.15">
      <c r="A211" s="6" t="s">
        <v>583</v>
      </c>
      <c r="B211" s="6" t="s">
        <v>898</v>
      </c>
      <c r="C211" s="6" t="s">
        <v>899</v>
      </c>
      <c r="D211" s="7">
        <v>39870</v>
      </c>
      <c r="E211" s="8" t="s">
        <v>900</v>
      </c>
      <c r="F211" s="13">
        <v>2009</v>
      </c>
      <c r="G211" s="6" t="s">
        <v>901</v>
      </c>
      <c r="H211" s="14" t="s">
        <v>22</v>
      </c>
      <c r="I211" s="1" t="s">
        <v>23</v>
      </c>
      <c r="J211" s="14" t="s">
        <v>22</v>
      </c>
      <c r="K211" s="11" t="s">
        <v>713</v>
      </c>
      <c r="L211" s="6" t="s">
        <v>902</v>
      </c>
      <c r="M211" s="116" t="s">
        <v>31</v>
      </c>
      <c r="N211" s="50">
        <v>2021</v>
      </c>
      <c r="O211" s="14" t="s">
        <v>22</v>
      </c>
      <c r="P211" s="14"/>
    </row>
    <row r="212" spans="1:16" ht="168" x14ac:dyDescent="0.15">
      <c r="A212" s="6" t="s">
        <v>583</v>
      </c>
      <c r="B212" s="6" t="s">
        <v>903</v>
      </c>
      <c r="C212" s="6" t="s">
        <v>904</v>
      </c>
      <c r="D212" s="7">
        <v>39875</v>
      </c>
      <c r="E212" s="8" t="s">
        <v>905</v>
      </c>
      <c r="F212" s="9">
        <v>2009</v>
      </c>
      <c r="G212" s="6" t="s">
        <v>55</v>
      </c>
      <c r="H212" s="10" t="s">
        <v>22</v>
      </c>
      <c r="I212" s="1" t="s">
        <v>23</v>
      </c>
      <c r="J212" s="10" t="s">
        <v>22</v>
      </c>
      <c r="K212" s="11" t="s">
        <v>406</v>
      </c>
      <c r="L212" s="6" t="s">
        <v>57</v>
      </c>
      <c r="M212" s="116" t="s">
        <v>31</v>
      </c>
      <c r="N212" s="50">
        <v>2021</v>
      </c>
      <c r="O212" s="10" t="s">
        <v>22</v>
      </c>
      <c r="P212" s="10"/>
    </row>
    <row r="213" spans="1:16" ht="60" x14ac:dyDescent="0.15">
      <c r="A213" s="6" t="s">
        <v>906</v>
      </c>
      <c r="B213" s="6" t="s">
        <v>907</v>
      </c>
      <c r="C213" s="6" t="s">
        <v>908</v>
      </c>
      <c r="D213" s="7">
        <v>39890</v>
      </c>
      <c r="E213" s="8" t="s">
        <v>909</v>
      </c>
      <c r="F213" s="13">
        <v>2009</v>
      </c>
      <c r="G213" s="6" t="s">
        <v>55</v>
      </c>
      <c r="H213" s="14" t="s">
        <v>22</v>
      </c>
      <c r="I213" s="1" t="s">
        <v>23</v>
      </c>
      <c r="J213" s="14" t="s">
        <v>22</v>
      </c>
      <c r="K213" s="6" t="s">
        <v>910</v>
      </c>
      <c r="L213" s="6" t="s">
        <v>911</v>
      </c>
      <c r="M213" s="116" t="s">
        <v>31</v>
      </c>
      <c r="N213" s="50">
        <v>2021</v>
      </c>
      <c r="O213" s="14" t="s">
        <v>22</v>
      </c>
      <c r="P213" s="14"/>
    </row>
    <row r="214" spans="1:16" ht="108" x14ac:dyDescent="0.15">
      <c r="A214" s="6" t="s">
        <v>906</v>
      </c>
      <c r="B214" s="6" t="s">
        <v>912</v>
      </c>
      <c r="C214" s="6" t="s">
        <v>913</v>
      </c>
      <c r="D214" s="7">
        <v>39890</v>
      </c>
      <c r="E214" s="8" t="s">
        <v>909</v>
      </c>
      <c r="F214" s="13">
        <v>2009</v>
      </c>
      <c r="G214" s="6" t="s">
        <v>914</v>
      </c>
      <c r="H214" s="14" t="s">
        <v>22</v>
      </c>
      <c r="I214" s="1" t="s">
        <v>23</v>
      </c>
      <c r="J214" s="14" t="s">
        <v>22</v>
      </c>
      <c r="K214" s="11" t="s">
        <v>29</v>
      </c>
      <c r="L214" s="6" t="s">
        <v>915</v>
      </c>
      <c r="M214" s="116" t="s">
        <v>31</v>
      </c>
      <c r="N214" s="50">
        <v>2021</v>
      </c>
      <c r="O214" s="14" t="s">
        <v>22</v>
      </c>
      <c r="P214" s="14"/>
    </row>
    <row r="215" spans="1:16" ht="96" x14ac:dyDescent="0.15">
      <c r="A215" s="11" t="s">
        <v>628</v>
      </c>
      <c r="B215" s="11" t="s">
        <v>916</v>
      </c>
      <c r="C215" s="11" t="s">
        <v>917</v>
      </c>
      <c r="D215" s="7">
        <v>39905</v>
      </c>
      <c r="E215" s="8" t="s">
        <v>918</v>
      </c>
      <c r="F215" s="9">
        <v>2009</v>
      </c>
      <c r="G215" s="11" t="s">
        <v>55</v>
      </c>
      <c r="H215" s="11" t="s">
        <v>22</v>
      </c>
      <c r="I215" s="1" t="s">
        <v>23</v>
      </c>
      <c r="J215" s="11" t="s">
        <v>22</v>
      </c>
      <c r="K215" s="11" t="s">
        <v>213</v>
      </c>
      <c r="L215" s="11" t="s">
        <v>919</v>
      </c>
      <c r="M215" s="119" t="s">
        <v>31</v>
      </c>
      <c r="N215" s="50">
        <v>2021</v>
      </c>
      <c r="O215" s="11" t="s">
        <v>22</v>
      </c>
      <c r="P215" s="11"/>
    </row>
    <row r="216" spans="1:16" ht="60" x14ac:dyDescent="0.15">
      <c r="A216" s="6" t="s">
        <v>763</v>
      </c>
      <c r="B216" s="6" t="s">
        <v>920</v>
      </c>
      <c r="C216" s="6" t="s">
        <v>921</v>
      </c>
      <c r="D216" s="53">
        <v>39919</v>
      </c>
      <c r="E216" s="8" t="s">
        <v>922</v>
      </c>
      <c r="F216" s="54">
        <v>2009</v>
      </c>
      <c r="G216" s="55" t="s">
        <v>55</v>
      </c>
      <c r="H216" s="10" t="s">
        <v>34</v>
      </c>
      <c r="I216" s="1" t="s">
        <v>23</v>
      </c>
      <c r="J216" s="14" t="s">
        <v>288</v>
      </c>
      <c r="K216" s="11" t="s">
        <v>213</v>
      </c>
      <c r="L216" s="55" t="s">
        <v>256</v>
      </c>
      <c r="M216" s="116" t="s">
        <v>31</v>
      </c>
      <c r="N216" s="50">
        <v>2021</v>
      </c>
      <c r="O216" s="14" t="s">
        <v>288</v>
      </c>
      <c r="P216" s="14"/>
    </row>
    <row r="217" spans="1:16" ht="70" x14ac:dyDescent="0.15">
      <c r="A217" s="6" t="s">
        <v>606</v>
      </c>
      <c r="B217" s="6" t="s">
        <v>923</v>
      </c>
      <c r="C217" s="6" t="s">
        <v>924</v>
      </c>
      <c r="D217" s="7">
        <v>39941</v>
      </c>
      <c r="E217" s="12" t="s">
        <v>925</v>
      </c>
      <c r="F217" s="13">
        <v>2009</v>
      </c>
      <c r="G217" s="6" t="s">
        <v>254</v>
      </c>
      <c r="H217" s="14" t="s">
        <v>22</v>
      </c>
      <c r="I217" s="1" t="s">
        <v>23</v>
      </c>
      <c r="J217" s="14" t="s">
        <v>22</v>
      </c>
      <c r="K217" s="6" t="s">
        <v>621</v>
      </c>
      <c r="L217" s="6" t="s">
        <v>926</v>
      </c>
      <c r="M217" s="116" t="s">
        <v>927</v>
      </c>
      <c r="N217" s="50">
        <v>2021</v>
      </c>
      <c r="O217" s="14" t="s">
        <v>22</v>
      </c>
      <c r="P217" s="14"/>
    </row>
    <row r="218" spans="1:16" ht="108" x14ac:dyDescent="0.15">
      <c r="A218" s="6" t="s">
        <v>928</v>
      </c>
      <c r="B218" s="6" t="s">
        <v>929</v>
      </c>
      <c r="C218" s="6" t="s">
        <v>930</v>
      </c>
      <c r="D218" s="7">
        <v>39969</v>
      </c>
      <c r="E218" s="8" t="s">
        <v>931</v>
      </c>
      <c r="F218" s="13">
        <v>2009</v>
      </c>
      <c r="G218" s="6" t="s">
        <v>914</v>
      </c>
      <c r="H218" s="14" t="s">
        <v>22</v>
      </c>
      <c r="I218" s="1" t="s">
        <v>23</v>
      </c>
      <c r="J218" s="14" t="s">
        <v>22</v>
      </c>
      <c r="K218" s="11" t="s">
        <v>29</v>
      </c>
      <c r="L218" s="6" t="s">
        <v>932</v>
      </c>
      <c r="M218" s="116" t="s">
        <v>31</v>
      </c>
      <c r="N218" s="50">
        <v>2021</v>
      </c>
      <c r="O218" s="14" t="s">
        <v>22</v>
      </c>
      <c r="P218" s="14"/>
    </row>
    <row r="219" spans="1:16" ht="204" x14ac:dyDescent="0.15">
      <c r="A219" s="6" t="s">
        <v>491</v>
      </c>
      <c r="B219" s="6" t="s">
        <v>933</v>
      </c>
      <c r="C219" s="6" t="s">
        <v>934</v>
      </c>
      <c r="D219" s="7">
        <v>39989</v>
      </c>
      <c r="E219" s="12" t="s">
        <v>935</v>
      </c>
      <c r="F219" s="9">
        <v>2009</v>
      </c>
      <c r="G219" s="6" t="s">
        <v>393</v>
      </c>
      <c r="H219" s="10" t="s">
        <v>22</v>
      </c>
      <c r="I219" s="1" t="s">
        <v>23</v>
      </c>
      <c r="J219" s="10" t="s">
        <v>22</v>
      </c>
      <c r="K219" s="11" t="s">
        <v>761</v>
      </c>
      <c r="L219" s="6" t="s">
        <v>611</v>
      </c>
      <c r="M219" s="116" t="s">
        <v>936</v>
      </c>
      <c r="N219" s="50">
        <v>2021</v>
      </c>
      <c r="O219" s="10" t="s">
        <v>22</v>
      </c>
      <c r="P219" s="10"/>
    </row>
    <row r="220" spans="1:16" ht="108" x14ac:dyDescent="0.15">
      <c r="A220" s="6" t="s">
        <v>462</v>
      </c>
      <c r="B220" s="6" t="s">
        <v>937</v>
      </c>
      <c r="C220" s="6" t="s">
        <v>938</v>
      </c>
      <c r="D220" s="7">
        <v>40009</v>
      </c>
      <c r="E220" s="8" t="s">
        <v>939</v>
      </c>
      <c r="F220" s="9">
        <v>2009</v>
      </c>
      <c r="G220" s="6" t="s">
        <v>940</v>
      </c>
      <c r="H220" s="10" t="s">
        <v>22</v>
      </c>
      <c r="I220" s="1" t="s">
        <v>23</v>
      </c>
      <c r="J220" s="10" t="s">
        <v>22</v>
      </c>
      <c r="K220" s="11" t="s">
        <v>941</v>
      </c>
      <c r="L220" s="6" t="s">
        <v>942</v>
      </c>
      <c r="M220" s="116" t="s">
        <v>31</v>
      </c>
      <c r="N220" s="50">
        <v>2021</v>
      </c>
      <c r="O220" s="10" t="s">
        <v>22</v>
      </c>
      <c r="P220" s="10"/>
    </row>
    <row r="221" spans="1:16" ht="108" x14ac:dyDescent="0.15">
      <c r="A221" s="6" t="s">
        <v>51</v>
      </c>
      <c r="B221" s="6" t="s">
        <v>943</v>
      </c>
      <c r="C221" s="6" t="s">
        <v>944</v>
      </c>
      <c r="D221" s="7">
        <v>40015</v>
      </c>
      <c r="E221" s="8" t="s">
        <v>945</v>
      </c>
      <c r="F221" s="13">
        <v>2009</v>
      </c>
      <c r="G221" s="6" t="s">
        <v>946</v>
      </c>
      <c r="H221" s="14" t="s">
        <v>22</v>
      </c>
      <c r="I221" s="1" t="s">
        <v>23</v>
      </c>
      <c r="J221" s="14" t="s">
        <v>22</v>
      </c>
      <c r="K221" s="11" t="s">
        <v>29</v>
      </c>
      <c r="L221" s="6" t="s">
        <v>947</v>
      </c>
      <c r="M221" s="116" t="s">
        <v>360</v>
      </c>
      <c r="N221" s="50">
        <v>2021</v>
      </c>
      <c r="O221" s="14" t="s">
        <v>22</v>
      </c>
      <c r="P221" s="14"/>
    </row>
    <row r="222" spans="1:16" ht="169" x14ac:dyDescent="0.15">
      <c r="A222" s="56" t="s">
        <v>948</v>
      </c>
      <c r="B222" s="57" t="s">
        <v>949</v>
      </c>
      <c r="C222" s="57" t="s">
        <v>950</v>
      </c>
      <c r="D222" s="49">
        <v>40031</v>
      </c>
      <c r="E222" s="12" t="s">
        <v>951</v>
      </c>
      <c r="F222" s="50">
        <v>2009</v>
      </c>
      <c r="G222" s="51" t="s">
        <v>952</v>
      </c>
      <c r="H222" s="51" t="s">
        <v>953</v>
      </c>
      <c r="I222" s="1" t="s">
        <v>23</v>
      </c>
      <c r="J222" s="50" t="s">
        <v>213</v>
      </c>
      <c r="K222" s="50" t="s">
        <v>954</v>
      </c>
      <c r="L222" s="52" t="s">
        <v>955</v>
      </c>
      <c r="M222" s="118" t="s">
        <v>58</v>
      </c>
      <c r="N222" s="50">
        <v>2021</v>
      </c>
      <c r="O222" s="50" t="s">
        <v>213</v>
      </c>
      <c r="P222" s="50"/>
    </row>
    <row r="223" spans="1:16" ht="108" x14ac:dyDescent="0.15">
      <c r="A223" s="6" t="s">
        <v>462</v>
      </c>
      <c r="B223" s="6" t="s">
        <v>956</v>
      </c>
      <c r="C223" s="6" t="s">
        <v>957</v>
      </c>
      <c r="D223" s="7">
        <v>40059</v>
      </c>
      <c r="E223" s="8" t="s">
        <v>958</v>
      </c>
      <c r="F223" s="9">
        <v>2009</v>
      </c>
      <c r="G223" s="6" t="s">
        <v>959</v>
      </c>
      <c r="H223" s="10" t="s">
        <v>22</v>
      </c>
      <c r="I223" s="1" t="s">
        <v>23</v>
      </c>
      <c r="J223" s="10" t="s">
        <v>22</v>
      </c>
      <c r="K223" s="11" t="s">
        <v>941</v>
      </c>
      <c r="L223" s="6" t="s">
        <v>960</v>
      </c>
      <c r="M223" s="116" t="s">
        <v>31</v>
      </c>
      <c r="N223" s="50">
        <v>2021</v>
      </c>
      <c r="O223" s="10" t="s">
        <v>22</v>
      </c>
      <c r="P223" s="10"/>
    </row>
    <row r="224" spans="1:16" ht="108" x14ac:dyDescent="0.15">
      <c r="A224" s="6" t="s">
        <v>763</v>
      </c>
      <c r="B224" s="6" t="s">
        <v>961</v>
      </c>
      <c r="C224" s="6" t="s">
        <v>962</v>
      </c>
      <c r="D224" s="7">
        <v>40100</v>
      </c>
      <c r="E224" s="8" t="s">
        <v>963</v>
      </c>
      <c r="F224" s="13">
        <v>2009</v>
      </c>
      <c r="G224" s="6" t="s">
        <v>964</v>
      </c>
      <c r="H224" s="14" t="s">
        <v>22</v>
      </c>
      <c r="I224" s="1" t="s">
        <v>23</v>
      </c>
      <c r="J224" s="14" t="s">
        <v>22</v>
      </c>
      <c r="K224" s="11" t="s">
        <v>29</v>
      </c>
      <c r="L224" s="6" t="s">
        <v>965</v>
      </c>
      <c r="M224" s="116" t="s">
        <v>300</v>
      </c>
      <c r="N224" s="50">
        <v>2021</v>
      </c>
      <c r="O224" s="14" t="s">
        <v>22</v>
      </c>
      <c r="P224" s="14"/>
    </row>
    <row r="225" spans="1:16" ht="144" x14ac:dyDescent="0.15">
      <c r="A225" s="11" t="s">
        <v>606</v>
      </c>
      <c r="B225" s="11" t="s">
        <v>966</v>
      </c>
      <c r="C225" s="11" t="s">
        <v>967</v>
      </c>
      <c r="D225" s="7">
        <v>40148</v>
      </c>
      <c r="E225" s="12" t="s">
        <v>968</v>
      </c>
      <c r="F225" s="9">
        <v>2009</v>
      </c>
      <c r="G225" s="11" t="s">
        <v>969</v>
      </c>
      <c r="H225" s="11" t="s">
        <v>22</v>
      </c>
      <c r="I225" s="1" t="s">
        <v>23</v>
      </c>
      <c r="J225" s="11" t="s">
        <v>22</v>
      </c>
      <c r="K225" s="11" t="s">
        <v>970</v>
      </c>
      <c r="L225" s="11" t="s">
        <v>868</v>
      </c>
      <c r="M225" s="119" t="s">
        <v>612</v>
      </c>
      <c r="N225" s="50">
        <v>2021</v>
      </c>
      <c r="O225" s="11" t="s">
        <v>22</v>
      </c>
      <c r="P225" s="11"/>
    </row>
    <row r="226" spans="1:16" ht="350" x14ac:dyDescent="0.15">
      <c r="A226" s="6" t="s">
        <v>606</v>
      </c>
      <c r="B226" s="6" t="s">
        <v>971</v>
      </c>
      <c r="C226" s="6" t="s">
        <v>972</v>
      </c>
      <c r="D226" s="7">
        <v>40164</v>
      </c>
      <c r="E226" s="12" t="s">
        <v>973</v>
      </c>
      <c r="F226" s="13">
        <v>2009</v>
      </c>
      <c r="G226" s="6" t="s">
        <v>254</v>
      </c>
      <c r="H226" s="14" t="s">
        <v>22</v>
      </c>
      <c r="I226" s="1" t="s">
        <v>23</v>
      </c>
      <c r="J226" s="14" t="s">
        <v>22</v>
      </c>
      <c r="K226" s="6" t="s">
        <v>621</v>
      </c>
      <c r="L226" s="6" t="s">
        <v>926</v>
      </c>
      <c r="M226" s="116" t="s">
        <v>927</v>
      </c>
      <c r="N226" s="50">
        <v>2021</v>
      </c>
      <c r="O226" s="14" t="s">
        <v>22</v>
      </c>
      <c r="P226" s="14"/>
    </row>
    <row r="227" spans="1:16" ht="108" x14ac:dyDescent="0.15">
      <c r="A227" s="6" t="s">
        <v>974</v>
      </c>
      <c r="B227" s="6" t="s">
        <v>975</v>
      </c>
      <c r="C227" s="6" t="s">
        <v>976</v>
      </c>
      <c r="D227" s="7">
        <v>40165</v>
      </c>
      <c r="E227" s="8" t="s">
        <v>977</v>
      </c>
      <c r="F227" s="13">
        <v>2009</v>
      </c>
      <c r="G227" s="6" t="s">
        <v>582</v>
      </c>
      <c r="H227" s="14" t="s">
        <v>34</v>
      </c>
      <c r="I227" s="1" t="s">
        <v>23</v>
      </c>
      <c r="J227" s="14" t="s">
        <v>34</v>
      </c>
      <c r="K227" s="11" t="s">
        <v>29</v>
      </c>
      <c r="L227" s="6" t="s">
        <v>978</v>
      </c>
      <c r="M227" s="116" t="s">
        <v>31</v>
      </c>
      <c r="N227" s="50">
        <v>2021</v>
      </c>
      <c r="O227" s="14" t="s">
        <v>34</v>
      </c>
      <c r="P227" s="14"/>
    </row>
    <row r="228" spans="1:16" ht="105" x14ac:dyDescent="0.15">
      <c r="A228" s="52" t="s">
        <v>979</v>
      </c>
      <c r="B228" s="52" t="s">
        <v>980</v>
      </c>
      <c r="C228" s="80" t="s">
        <v>981</v>
      </c>
      <c r="D228" s="72">
        <v>40082</v>
      </c>
      <c r="E228" s="91"/>
      <c r="F228" s="9">
        <v>2009</v>
      </c>
      <c r="G228" s="6" t="s">
        <v>55</v>
      </c>
      <c r="H228" s="10" t="s">
        <v>22</v>
      </c>
      <c r="I228" s="1" t="s">
        <v>23</v>
      </c>
      <c r="J228" s="10" t="s">
        <v>22</v>
      </c>
      <c r="K228" s="97" t="s">
        <v>213</v>
      </c>
      <c r="L228" s="6" t="s">
        <v>982</v>
      </c>
      <c r="M228" s="116" t="s">
        <v>58</v>
      </c>
      <c r="N228" s="50">
        <v>2021</v>
      </c>
      <c r="O228" s="10" t="s">
        <v>22</v>
      </c>
      <c r="P228" s="10"/>
    </row>
    <row r="229" spans="1:16" ht="144" x14ac:dyDescent="0.15">
      <c r="A229" s="6" t="s">
        <v>983</v>
      </c>
      <c r="B229" s="6" t="s">
        <v>984</v>
      </c>
      <c r="C229" s="6" t="s">
        <v>985</v>
      </c>
      <c r="D229" s="9">
        <v>2010</v>
      </c>
      <c r="E229" s="12" t="s">
        <v>986</v>
      </c>
      <c r="F229" s="13">
        <v>2010</v>
      </c>
      <c r="G229" s="6" t="s">
        <v>254</v>
      </c>
      <c r="H229" s="14" t="s">
        <v>22</v>
      </c>
      <c r="I229" s="1" t="s">
        <v>23</v>
      </c>
      <c r="J229" s="14" t="s">
        <v>22</v>
      </c>
      <c r="K229" s="11" t="s">
        <v>495</v>
      </c>
      <c r="L229" s="6" t="s">
        <v>496</v>
      </c>
      <c r="M229" s="116" t="s">
        <v>58</v>
      </c>
      <c r="N229" s="50">
        <v>2021</v>
      </c>
      <c r="O229" s="14" t="s">
        <v>22</v>
      </c>
      <c r="P229" s="14"/>
    </row>
    <row r="230" spans="1:16" ht="108" x14ac:dyDescent="0.15">
      <c r="A230" s="6" t="s">
        <v>809</v>
      </c>
      <c r="B230" s="6" t="s">
        <v>987</v>
      </c>
      <c r="C230" s="6" t="s">
        <v>988</v>
      </c>
      <c r="D230" s="7">
        <v>40199</v>
      </c>
      <c r="E230" s="8" t="s">
        <v>989</v>
      </c>
      <c r="F230" s="13">
        <v>2010</v>
      </c>
      <c r="G230" s="6" t="s">
        <v>990</v>
      </c>
      <c r="H230" s="14" t="s">
        <v>22</v>
      </c>
      <c r="I230" s="1" t="s">
        <v>23</v>
      </c>
      <c r="J230" s="14" t="s">
        <v>22</v>
      </c>
      <c r="K230" s="11" t="s">
        <v>29</v>
      </c>
      <c r="L230" s="6" t="s">
        <v>991</v>
      </c>
      <c r="M230" s="116" t="s">
        <v>300</v>
      </c>
      <c r="N230" s="50">
        <v>2021</v>
      </c>
      <c r="O230" s="14" t="s">
        <v>22</v>
      </c>
      <c r="P230" s="14"/>
    </row>
    <row r="231" spans="1:16" ht="117" x14ac:dyDescent="0.15">
      <c r="A231" s="56" t="s">
        <v>948</v>
      </c>
      <c r="B231" s="58" t="s">
        <v>992</v>
      </c>
      <c r="C231" s="58" t="s">
        <v>993</v>
      </c>
      <c r="D231" s="49">
        <v>40228</v>
      </c>
      <c r="E231" s="59" t="s">
        <v>994</v>
      </c>
      <c r="F231" s="50">
        <v>2010</v>
      </c>
      <c r="G231" s="51" t="s">
        <v>952</v>
      </c>
      <c r="H231" s="51" t="s">
        <v>953</v>
      </c>
      <c r="I231" s="1" t="s">
        <v>23</v>
      </c>
      <c r="J231" s="50" t="s">
        <v>213</v>
      </c>
      <c r="K231" s="50" t="s">
        <v>954</v>
      </c>
      <c r="L231" s="52" t="s">
        <v>955</v>
      </c>
      <c r="M231" s="118" t="s">
        <v>58</v>
      </c>
      <c r="N231" s="50">
        <v>2021</v>
      </c>
      <c r="O231" s="50" t="s">
        <v>213</v>
      </c>
      <c r="P231" s="50"/>
    </row>
    <row r="232" spans="1:16" ht="108" x14ac:dyDescent="0.15">
      <c r="A232" s="37" t="s">
        <v>995</v>
      </c>
      <c r="B232" s="37" t="s">
        <v>996</v>
      </c>
      <c r="C232" s="6" t="s">
        <v>997</v>
      </c>
      <c r="D232" s="7">
        <v>40241</v>
      </c>
      <c r="E232" s="8" t="s">
        <v>998</v>
      </c>
      <c r="F232" s="13">
        <v>2010</v>
      </c>
      <c r="G232" s="6" t="s">
        <v>776</v>
      </c>
      <c r="H232" s="14" t="s">
        <v>22</v>
      </c>
      <c r="I232" s="1" t="s">
        <v>23</v>
      </c>
      <c r="J232" s="14" t="s">
        <v>22</v>
      </c>
      <c r="K232" s="11" t="s">
        <v>29</v>
      </c>
      <c r="L232" s="6" t="s">
        <v>999</v>
      </c>
      <c r="M232" s="116" t="s">
        <v>31</v>
      </c>
      <c r="N232" s="50">
        <v>2021</v>
      </c>
      <c r="O232" s="14" t="s">
        <v>22</v>
      </c>
      <c r="P232" s="14"/>
    </row>
    <row r="233" spans="1:16" ht="72" x14ac:dyDescent="0.15">
      <c r="A233" s="6" t="s">
        <v>51</v>
      </c>
      <c r="B233" s="6" t="s">
        <v>1000</v>
      </c>
      <c r="C233" s="6" t="s">
        <v>1001</v>
      </c>
      <c r="D233" s="7">
        <v>40253</v>
      </c>
      <c r="E233" s="8" t="s">
        <v>1002</v>
      </c>
      <c r="F233" s="13">
        <v>2010</v>
      </c>
      <c r="G233" s="6" t="s">
        <v>55</v>
      </c>
      <c r="H233" s="14" t="s">
        <v>22</v>
      </c>
      <c r="I233" s="1" t="s">
        <v>23</v>
      </c>
      <c r="J233" s="14" t="s">
        <v>22</v>
      </c>
      <c r="K233" s="11" t="s">
        <v>1003</v>
      </c>
      <c r="L233" s="6" t="s">
        <v>1004</v>
      </c>
      <c r="M233" s="116" t="s">
        <v>31</v>
      </c>
      <c r="N233" s="50">
        <v>2021</v>
      </c>
      <c r="O233" s="14" t="s">
        <v>22</v>
      </c>
      <c r="P233" s="14"/>
    </row>
    <row r="234" spans="1:16" ht="112" x14ac:dyDescent="0.15">
      <c r="A234" s="56" t="s">
        <v>948</v>
      </c>
      <c r="B234" s="58" t="s">
        <v>1005</v>
      </c>
      <c r="C234" s="58" t="s">
        <v>1006</v>
      </c>
      <c r="D234" s="49">
        <v>40267</v>
      </c>
      <c r="E234" s="60" t="s">
        <v>1007</v>
      </c>
      <c r="F234" s="50">
        <v>2010</v>
      </c>
      <c r="G234" s="51" t="s">
        <v>952</v>
      </c>
      <c r="H234" s="51" t="s">
        <v>953</v>
      </c>
      <c r="I234" s="1" t="s">
        <v>23</v>
      </c>
      <c r="J234" s="50" t="s">
        <v>213</v>
      </c>
      <c r="K234" s="50" t="s">
        <v>954</v>
      </c>
      <c r="L234" s="52" t="s">
        <v>955</v>
      </c>
      <c r="M234" s="118" t="s">
        <v>58</v>
      </c>
      <c r="N234" s="50">
        <v>2021</v>
      </c>
      <c r="O234" s="50" t="s">
        <v>213</v>
      </c>
      <c r="P234" s="50"/>
    </row>
    <row r="235" spans="1:16" ht="60" x14ac:dyDescent="0.15">
      <c r="A235" s="6" t="s">
        <v>606</v>
      </c>
      <c r="B235" s="6" t="s">
        <v>1008</v>
      </c>
      <c r="C235" s="6" t="s">
        <v>1009</v>
      </c>
      <c r="D235" s="7">
        <v>40288</v>
      </c>
      <c r="E235" s="8" t="s">
        <v>1010</v>
      </c>
      <c r="F235" s="13">
        <v>2010</v>
      </c>
      <c r="G235" s="6" t="s">
        <v>914</v>
      </c>
      <c r="H235" s="10" t="s">
        <v>34</v>
      </c>
      <c r="I235" s="1" t="s">
        <v>23</v>
      </c>
      <c r="J235" s="14" t="s">
        <v>288</v>
      </c>
      <c r="K235" s="11" t="s">
        <v>213</v>
      </c>
      <c r="L235" s="6" t="s">
        <v>1011</v>
      </c>
      <c r="M235" s="116" t="s">
        <v>1012</v>
      </c>
      <c r="N235" s="50">
        <v>2021</v>
      </c>
      <c r="O235" s="14" t="s">
        <v>288</v>
      </c>
      <c r="P235" s="14"/>
    </row>
    <row r="236" spans="1:16" ht="120" x14ac:dyDescent="0.15">
      <c r="A236" s="6" t="s">
        <v>1013</v>
      </c>
      <c r="B236" s="6" t="s">
        <v>1014</v>
      </c>
      <c r="C236" s="6" t="s">
        <v>1015</v>
      </c>
      <c r="D236" s="7">
        <v>40339</v>
      </c>
      <c r="E236" s="8" t="s">
        <v>1016</v>
      </c>
      <c r="F236" s="9">
        <v>2010</v>
      </c>
      <c r="G236" s="6" t="s">
        <v>55</v>
      </c>
      <c r="H236" s="10" t="s">
        <v>22</v>
      </c>
      <c r="I236" s="1" t="s">
        <v>23</v>
      </c>
      <c r="J236" s="10" t="s">
        <v>22</v>
      </c>
      <c r="K236" s="11" t="s">
        <v>213</v>
      </c>
      <c r="L236" s="6" t="s">
        <v>1017</v>
      </c>
      <c r="M236" s="116" t="s">
        <v>26</v>
      </c>
      <c r="N236" s="50">
        <v>2021</v>
      </c>
      <c r="O236" s="10" t="s">
        <v>22</v>
      </c>
      <c r="P236" s="10"/>
    </row>
    <row r="237" spans="1:16" ht="168" x14ac:dyDescent="0.15">
      <c r="A237" s="6" t="s">
        <v>51</v>
      </c>
      <c r="B237" s="6" t="s">
        <v>1018</v>
      </c>
      <c r="C237" s="6" t="s">
        <v>1019</v>
      </c>
      <c r="D237" s="7">
        <v>40341</v>
      </c>
      <c r="E237" s="8" t="s">
        <v>1020</v>
      </c>
      <c r="F237" s="13">
        <v>2010</v>
      </c>
      <c r="G237" s="6" t="s">
        <v>551</v>
      </c>
      <c r="H237" s="14" t="s">
        <v>22</v>
      </c>
      <c r="I237" s="1" t="s">
        <v>23</v>
      </c>
      <c r="J237" s="14" t="s">
        <v>22</v>
      </c>
      <c r="K237" s="11" t="s">
        <v>330</v>
      </c>
      <c r="L237" s="6" t="s">
        <v>1021</v>
      </c>
      <c r="M237" s="116" t="s">
        <v>300</v>
      </c>
      <c r="N237" s="50">
        <v>2021</v>
      </c>
      <c r="O237" s="14" t="s">
        <v>22</v>
      </c>
      <c r="P237" s="14"/>
    </row>
    <row r="238" spans="1:16" ht="84" x14ac:dyDescent="0.15">
      <c r="A238" s="6" t="s">
        <v>1022</v>
      </c>
      <c r="B238" s="6" t="s">
        <v>1023</v>
      </c>
      <c r="C238" s="6" t="s">
        <v>1024</v>
      </c>
      <c r="D238" s="7">
        <v>40367</v>
      </c>
      <c r="E238" s="8" t="s">
        <v>1025</v>
      </c>
      <c r="F238" s="13">
        <v>2010</v>
      </c>
      <c r="G238" s="6" t="s">
        <v>1026</v>
      </c>
      <c r="H238" s="14" t="s">
        <v>22</v>
      </c>
      <c r="I238" s="1" t="s">
        <v>23</v>
      </c>
      <c r="J238" s="14" t="s">
        <v>22</v>
      </c>
      <c r="K238" s="11" t="s">
        <v>713</v>
      </c>
      <c r="L238" s="6" t="s">
        <v>1027</v>
      </c>
      <c r="M238" s="116" t="s">
        <v>31</v>
      </c>
      <c r="N238" s="50">
        <v>2021</v>
      </c>
      <c r="O238" s="14" t="s">
        <v>22</v>
      </c>
      <c r="P238" s="14"/>
    </row>
    <row r="239" spans="1:16" ht="84" x14ac:dyDescent="0.15">
      <c r="A239" s="6" t="s">
        <v>1022</v>
      </c>
      <c r="B239" s="6" t="s">
        <v>1028</v>
      </c>
      <c r="C239" s="6" t="s">
        <v>1029</v>
      </c>
      <c r="D239" s="7">
        <v>40388</v>
      </c>
      <c r="E239" s="8" t="s">
        <v>1030</v>
      </c>
      <c r="F239" s="13">
        <v>2010</v>
      </c>
      <c r="G239" s="6" t="s">
        <v>1031</v>
      </c>
      <c r="H239" s="14" t="s">
        <v>22</v>
      </c>
      <c r="I239" s="1" t="s">
        <v>23</v>
      </c>
      <c r="J239" s="14" t="s">
        <v>22</v>
      </c>
      <c r="K239" s="11" t="s">
        <v>713</v>
      </c>
      <c r="L239" s="6" t="s">
        <v>1032</v>
      </c>
      <c r="M239" s="116" t="s">
        <v>31</v>
      </c>
      <c r="N239" s="50">
        <v>2021</v>
      </c>
      <c r="O239" s="14" t="s">
        <v>22</v>
      </c>
      <c r="P239" s="14"/>
    </row>
    <row r="240" spans="1:16" ht="48" x14ac:dyDescent="0.15">
      <c r="A240" s="6" t="s">
        <v>1022</v>
      </c>
      <c r="B240" s="6" t="s">
        <v>1033</v>
      </c>
      <c r="C240" s="6" t="s">
        <v>1034</v>
      </c>
      <c r="D240" s="7">
        <v>40395</v>
      </c>
      <c r="E240" s="8" t="s">
        <v>1035</v>
      </c>
      <c r="F240" s="13">
        <v>2010</v>
      </c>
      <c r="G240" s="6" t="s">
        <v>536</v>
      </c>
      <c r="H240" s="14" t="s">
        <v>22</v>
      </c>
      <c r="I240" s="1" t="s">
        <v>23</v>
      </c>
      <c r="J240" s="14" t="s">
        <v>22</v>
      </c>
      <c r="K240" s="11" t="s">
        <v>713</v>
      </c>
      <c r="L240" s="6" t="s">
        <v>1027</v>
      </c>
      <c r="M240" s="116" t="s">
        <v>31</v>
      </c>
      <c r="N240" s="50">
        <v>2021</v>
      </c>
      <c r="O240" s="14" t="s">
        <v>22</v>
      </c>
      <c r="P240" s="14"/>
    </row>
    <row r="241" spans="1:16" ht="48" x14ac:dyDescent="0.15">
      <c r="A241" s="6" t="s">
        <v>1022</v>
      </c>
      <c r="B241" s="6" t="s">
        <v>1036</v>
      </c>
      <c r="C241" s="6" t="s">
        <v>1037</v>
      </c>
      <c r="D241" s="7">
        <v>40395</v>
      </c>
      <c r="E241" s="8" t="s">
        <v>1038</v>
      </c>
      <c r="F241" s="13">
        <v>2010</v>
      </c>
      <c r="G241" s="6" t="s">
        <v>1026</v>
      </c>
      <c r="H241" s="14" t="s">
        <v>22</v>
      </c>
      <c r="I241" s="1" t="s">
        <v>23</v>
      </c>
      <c r="J241" s="14" t="s">
        <v>22</v>
      </c>
      <c r="K241" s="11" t="s">
        <v>713</v>
      </c>
      <c r="L241" s="6" t="s">
        <v>1027</v>
      </c>
      <c r="M241" s="116" t="s">
        <v>31</v>
      </c>
      <c r="N241" s="50">
        <v>2021</v>
      </c>
      <c r="O241" s="14" t="s">
        <v>22</v>
      </c>
      <c r="P241" s="14"/>
    </row>
    <row r="242" spans="1:16" ht="143" x14ac:dyDescent="0.15">
      <c r="A242" s="56" t="s">
        <v>948</v>
      </c>
      <c r="B242" s="58" t="s">
        <v>1005</v>
      </c>
      <c r="C242" s="58" t="s">
        <v>1039</v>
      </c>
      <c r="D242" s="49">
        <v>40428</v>
      </c>
      <c r="E242" s="60" t="s">
        <v>1040</v>
      </c>
      <c r="F242" s="50">
        <v>2010</v>
      </c>
      <c r="G242" s="51" t="s">
        <v>952</v>
      </c>
      <c r="H242" s="51" t="s">
        <v>953</v>
      </c>
      <c r="I242" s="1" t="s">
        <v>23</v>
      </c>
      <c r="J242" s="50" t="s">
        <v>213</v>
      </c>
      <c r="K242" s="50" t="s">
        <v>954</v>
      </c>
      <c r="L242" s="52" t="s">
        <v>955</v>
      </c>
      <c r="M242" s="118" t="s">
        <v>58</v>
      </c>
      <c r="N242" s="50">
        <v>2021</v>
      </c>
      <c r="O242" s="50" t="s">
        <v>213</v>
      </c>
      <c r="P242" s="50"/>
    </row>
    <row r="243" spans="1:16" ht="120" x14ac:dyDescent="0.15">
      <c r="A243" s="6" t="s">
        <v>1013</v>
      </c>
      <c r="B243" s="6" t="s">
        <v>1041</v>
      </c>
      <c r="C243" s="6" t="s">
        <v>1042</v>
      </c>
      <c r="D243" s="7">
        <v>40429</v>
      </c>
      <c r="E243" s="8" t="s">
        <v>1043</v>
      </c>
      <c r="F243" s="9">
        <v>2010</v>
      </c>
      <c r="G243" s="6" t="s">
        <v>776</v>
      </c>
      <c r="H243" s="10" t="s">
        <v>22</v>
      </c>
      <c r="I243" s="1" t="s">
        <v>23</v>
      </c>
      <c r="J243" s="10" t="s">
        <v>22</v>
      </c>
      <c r="K243" s="11" t="s">
        <v>213</v>
      </c>
      <c r="L243" s="6" t="s">
        <v>213</v>
      </c>
      <c r="M243" s="116" t="s">
        <v>31</v>
      </c>
      <c r="N243" s="50">
        <v>2021</v>
      </c>
      <c r="O243" s="10" t="s">
        <v>22</v>
      </c>
      <c r="P243" s="10"/>
    </row>
    <row r="244" spans="1:16" ht="96" x14ac:dyDescent="0.15">
      <c r="A244" s="6" t="s">
        <v>51</v>
      </c>
      <c r="B244" s="6" t="s">
        <v>1044</v>
      </c>
      <c r="C244" s="6" t="s">
        <v>1045</v>
      </c>
      <c r="D244" s="53">
        <v>40493</v>
      </c>
      <c r="E244" s="8" t="s">
        <v>1046</v>
      </c>
      <c r="F244" s="54">
        <v>2010</v>
      </c>
      <c r="G244" s="6" t="s">
        <v>55</v>
      </c>
      <c r="H244" s="10" t="s">
        <v>34</v>
      </c>
      <c r="I244" s="1" t="s">
        <v>23</v>
      </c>
      <c r="J244" s="14" t="s">
        <v>288</v>
      </c>
      <c r="K244" s="11" t="s">
        <v>213</v>
      </c>
      <c r="L244" s="15" t="s">
        <v>1047</v>
      </c>
      <c r="M244" s="116" t="s">
        <v>26</v>
      </c>
      <c r="N244" s="50">
        <v>2021</v>
      </c>
      <c r="O244" s="14" t="s">
        <v>288</v>
      </c>
      <c r="P244" s="14"/>
    </row>
    <row r="245" spans="1:16" ht="130" x14ac:dyDescent="0.15">
      <c r="A245" s="56" t="s">
        <v>948</v>
      </c>
      <c r="B245" s="58" t="s">
        <v>1048</v>
      </c>
      <c r="C245" s="58" t="s">
        <v>1049</v>
      </c>
      <c r="D245" s="49">
        <v>40541</v>
      </c>
      <c r="E245" s="60" t="s">
        <v>1050</v>
      </c>
      <c r="F245" s="50">
        <v>2010</v>
      </c>
      <c r="G245" s="51" t="s">
        <v>952</v>
      </c>
      <c r="H245" s="51" t="s">
        <v>953</v>
      </c>
      <c r="I245" s="1" t="s">
        <v>23</v>
      </c>
      <c r="J245" s="50" t="s">
        <v>213</v>
      </c>
      <c r="K245" s="50" t="s">
        <v>954</v>
      </c>
      <c r="L245" s="52" t="s">
        <v>955</v>
      </c>
      <c r="M245" s="118" t="s">
        <v>58</v>
      </c>
      <c r="N245" s="50">
        <v>2021</v>
      </c>
      <c r="O245" s="50" t="s">
        <v>213</v>
      </c>
      <c r="P245" s="50"/>
    </row>
    <row r="246" spans="1:16" ht="168" x14ac:dyDescent="0.15">
      <c r="A246" s="6" t="s">
        <v>1051</v>
      </c>
      <c r="B246" s="6" t="s">
        <v>1052</v>
      </c>
      <c r="C246" s="6" t="s">
        <v>1053</v>
      </c>
      <c r="D246" s="7">
        <v>40541</v>
      </c>
      <c r="E246" s="8" t="s">
        <v>1054</v>
      </c>
      <c r="F246" s="13">
        <v>2010</v>
      </c>
      <c r="G246" s="6" t="s">
        <v>1055</v>
      </c>
      <c r="H246" s="14" t="s">
        <v>22</v>
      </c>
      <c r="I246" s="1" t="s">
        <v>23</v>
      </c>
      <c r="J246" s="14" t="s">
        <v>22</v>
      </c>
      <c r="K246" s="11" t="s">
        <v>1056</v>
      </c>
      <c r="L246" s="6" t="s">
        <v>1057</v>
      </c>
      <c r="M246" s="116" t="s">
        <v>300</v>
      </c>
      <c r="N246" s="50">
        <v>2021</v>
      </c>
      <c r="O246" s="14" t="s">
        <v>22</v>
      </c>
      <c r="P246" s="14"/>
    </row>
    <row r="247" spans="1:16" ht="84" x14ac:dyDescent="0.15">
      <c r="A247" s="6" t="s">
        <v>708</v>
      </c>
      <c r="B247" s="6" t="s">
        <v>1058</v>
      </c>
      <c r="C247" s="6" t="s">
        <v>1059</v>
      </c>
      <c r="D247" s="7">
        <v>40560</v>
      </c>
      <c r="E247" s="8" t="s">
        <v>1060</v>
      </c>
      <c r="F247" s="13">
        <v>2011</v>
      </c>
      <c r="G247" s="6" t="s">
        <v>55</v>
      </c>
      <c r="H247" s="14" t="s">
        <v>34</v>
      </c>
      <c r="I247" s="1" t="s">
        <v>23</v>
      </c>
      <c r="J247" s="14" t="s">
        <v>288</v>
      </c>
      <c r="K247" s="11" t="s">
        <v>213</v>
      </c>
      <c r="L247" s="6" t="s">
        <v>288</v>
      </c>
      <c r="M247" s="116" t="s">
        <v>26</v>
      </c>
      <c r="N247" s="50">
        <v>2021</v>
      </c>
      <c r="O247" s="14" t="s">
        <v>288</v>
      </c>
      <c r="P247" s="14"/>
    </row>
    <row r="248" spans="1:16" ht="295" x14ac:dyDescent="0.15">
      <c r="A248" s="6" t="s">
        <v>51</v>
      </c>
      <c r="B248" s="6" t="s">
        <v>1061</v>
      </c>
      <c r="C248" s="6" t="s">
        <v>1062</v>
      </c>
      <c r="D248" s="7">
        <v>40562</v>
      </c>
      <c r="E248" s="8" t="s">
        <v>1063</v>
      </c>
      <c r="F248" s="13">
        <v>2011</v>
      </c>
      <c r="G248" s="6" t="s">
        <v>1064</v>
      </c>
      <c r="H248" s="14" t="s">
        <v>22</v>
      </c>
      <c r="I248" s="1" t="s">
        <v>23</v>
      </c>
      <c r="J248" s="14" t="s">
        <v>22</v>
      </c>
      <c r="K248" s="11" t="s">
        <v>29</v>
      </c>
      <c r="L248" s="6" t="s">
        <v>1065</v>
      </c>
      <c r="M248" s="116" t="s">
        <v>31</v>
      </c>
      <c r="N248" s="50">
        <v>2021</v>
      </c>
      <c r="O248" s="14" t="s">
        <v>22</v>
      </c>
      <c r="P248" s="14"/>
    </row>
    <row r="249" spans="1:16" ht="204" x14ac:dyDescent="0.15">
      <c r="A249" s="30" t="s">
        <v>1066</v>
      </c>
      <c r="B249" s="6" t="s">
        <v>1067</v>
      </c>
      <c r="C249" s="6" t="s">
        <v>1068</v>
      </c>
      <c r="D249" s="7">
        <v>40581</v>
      </c>
      <c r="E249" s="8" t="s">
        <v>1069</v>
      </c>
      <c r="F249" s="13">
        <v>2011</v>
      </c>
      <c r="G249" s="6" t="s">
        <v>55</v>
      </c>
      <c r="H249" s="14" t="s">
        <v>22</v>
      </c>
      <c r="I249" s="1" t="s">
        <v>23</v>
      </c>
      <c r="J249" s="14" t="s">
        <v>22</v>
      </c>
      <c r="K249" s="6" t="s">
        <v>1070</v>
      </c>
      <c r="L249" s="6" t="s">
        <v>1071</v>
      </c>
      <c r="M249" s="116" t="s">
        <v>26</v>
      </c>
      <c r="N249" s="50">
        <v>2021</v>
      </c>
      <c r="O249" s="14" t="s">
        <v>22</v>
      </c>
      <c r="P249" s="14"/>
    </row>
    <row r="250" spans="1:16" ht="409.6" x14ac:dyDescent="0.15">
      <c r="A250" s="56" t="s">
        <v>948</v>
      </c>
      <c r="B250" s="58" t="s">
        <v>1072</v>
      </c>
      <c r="C250" s="58" t="s">
        <v>1073</v>
      </c>
      <c r="D250" s="49">
        <v>40591</v>
      </c>
      <c r="E250" s="60" t="s">
        <v>1074</v>
      </c>
      <c r="F250" s="50">
        <v>2011</v>
      </c>
      <c r="G250" s="51" t="s">
        <v>952</v>
      </c>
      <c r="H250" s="51" t="s">
        <v>953</v>
      </c>
      <c r="I250" s="1" t="s">
        <v>23</v>
      </c>
      <c r="J250" s="50" t="s">
        <v>213</v>
      </c>
      <c r="K250" s="50" t="s">
        <v>954</v>
      </c>
      <c r="L250" s="52" t="s">
        <v>955</v>
      </c>
      <c r="M250" s="118" t="s">
        <v>58</v>
      </c>
      <c r="N250" s="50">
        <v>2021</v>
      </c>
      <c r="O250" s="50" t="s">
        <v>213</v>
      </c>
      <c r="P250" s="50"/>
    </row>
    <row r="251" spans="1:16" ht="48" x14ac:dyDescent="0.15">
      <c r="A251" s="6" t="s">
        <v>1075</v>
      </c>
      <c r="B251" s="6" t="s">
        <v>1076</v>
      </c>
      <c r="C251" s="6" t="s">
        <v>1077</v>
      </c>
      <c r="D251" s="7">
        <v>40605</v>
      </c>
      <c r="E251" s="8" t="s">
        <v>1078</v>
      </c>
      <c r="F251" s="13">
        <v>2011</v>
      </c>
      <c r="G251" s="6" t="s">
        <v>293</v>
      </c>
      <c r="H251" s="14" t="s">
        <v>22</v>
      </c>
      <c r="I251" s="1" t="s">
        <v>23</v>
      </c>
      <c r="J251" s="14" t="s">
        <v>22</v>
      </c>
      <c r="K251" s="11" t="s">
        <v>588</v>
      </c>
      <c r="L251" s="6" t="s">
        <v>57</v>
      </c>
      <c r="M251" s="116" t="s">
        <v>31</v>
      </c>
      <c r="N251" s="50">
        <v>2021</v>
      </c>
      <c r="O251" s="14" t="s">
        <v>22</v>
      </c>
      <c r="P251" s="14"/>
    </row>
    <row r="252" spans="1:16" ht="84" x14ac:dyDescent="0.15">
      <c r="A252" s="6" t="s">
        <v>606</v>
      </c>
      <c r="B252" s="6" t="s">
        <v>1079</v>
      </c>
      <c r="C252" s="6" t="s">
        <v>1080</v>
      </c>
      <c r="D252" s="7">
        <v>40708</v>
      </c>
      <c r="E252" s="8" t="s">
        <v>1081</v>
      </c>
      <c r="F252" s="13">
        <v>2011</v>
      </c>
      <c r="G252" s="6" t="s">
        <v>1082</v>
      </c>
      <c r="H252" s="14" t="s">
        <v>22</v>
      </c>
      <c r="I252" s="1" t="s">
        <v>23</v>
      </c>
      <c r="J252" s="14" t="s">
        <v>22</v>
      </c>
      <c r="K252" s="11" t="s">
        <v>1083</v>
      </c>
      <c r="L252" s="6" t="s">
        <v>1084</v>
      </c>
      <c r="M252" s="117" t="s">
        <v>673</v>
      </c>
      <c r="N252" s="50">
        <v>2021</v>
      </c>
      <c r="O252" s="14" t="s">
        <v>22</v>
      </c>
      <c r="P252" s="14"/>
    </row>
    <row r="253" spans="1:16" ht="108" x14ac:dyDescent="0.15">
      <c r="A253" s="6" t="s">
        <v>51</v>
      </c>
      <c r="B253" s="6" t="s">
        <v>1085</v>
      </c>
      <c r="C253" s="6" t="s">
        <v>1086</v>
      </c>
      <c r="D253" s="7">
        <v>40710</v>
      </c>
      <c r="E253" s="8" t="s">
        <v>1087</v>
      </c>
      <c r="F253" s="13">
        <v>2011</v>
      </c>
      <c r="G253" s="6" t="s">
        <v>1088</v>
      </c>
      <c r="H253" s="14" t="s">
        <v>22</v>
      </c>
      <c r="I253" s="1" t="s">
        <v>23</v>
      </c>
      <c r="J253" s="14" t="s">
        <v>22</v>
      </c>
      <c r="K253" s="11" t="s">
        <v>29</v>
      </c>
      <c r="L253" s="6" t="s">
        <v>1089</v>
      </c>
      <c r="M253" s="116" t="s">
        <v>31</v>
      </c>
      <c r="N253" s="50">
        <v>2021</v>
      </c>
      <c r="O253" s="14" t="s">
        <v>22</v>
      </c>
      <c r="P253" s="14"/>
    </row>
    <row r="254" spans="1:16" ht="132" x14ac:dyDescent="0.15">
      <c r="A254" s="6" t="s">
        <v>51</v>
      </c>
      <c r="B254" s="6" t="s">
        <v>1090</v>
      </c>
      <c r="C254" s="6" t="s">
        <v>1091</v>
      </c>
      <c r="D254" s="7">
        <v>40718</v>
      </c>
      <c r="E254" s="8" t="s">
        <v>1092</v>
      </c>
      <c r="F254" s="13">
        <v>2011</v>
      </c>
      <c r="G254" s="6" t="s">
        <v>1093</v>
      </c>
      <c r="H254" s="14" t="s">
        <v>22</v>
      </c>
      <c r="I254" s="1" t="s">
        <v>23</v>
      </c>
      <c r="J254" s="14" t="s">
        <v>22</v>
      </c>
      <c r="K254" s="11" t="s">
        <v>1094</v>
      </c>
      <c r="L254" s="6" t="s">
        <v>57</v>
      </c>
      <c r="M254" s="116" t="s">
        <v>31</v>
      </c>
      <c r="N254" s="50">
        <v>2021</v>
      </c>
      <c r="O254" s="14" t="s">
        <v>22</v>
      </c>
      <c r="P254" s="14"/>
    </row>
    <row r="255" spans="1:16" ht="132" x14ac:dyDescent="0.15">
      <c r="A255" s="6" t="s">
        <v>51</v>
      </c>
      <c r="B255" s="6" t="s">
        <v>1095</v>
      </c>
      <c r="C255" s="6" t="s">
        <v>1091</v>
      </c>
      <c r="D255" s="7">
        <v>40718</v>
      </c>
      <c r="E255" s="8" t="s">
        <v>1092</v>
      </c>
      <c r="F255" s="13">
        <v>2011</v>
      </c>
      <c r="G255" s="6" t="s">
        <v>62</v>
      </c>
      <c r="H255" s="14" t="s">
        <v>22</v>
      </c>
      <c r="I255" s="1" t="s">
        <v>23</v>
      </c>
      <c r="J255" s="14" t="s">
        <v>22</v>
      </c>
      <c r="K255" s="11" t="s">
        <v>1096</v>
      </c>
      <c r="L255" s="6" t="s">
        <v>57</v>
      </c>
      <c r="M255" s="116" t="s">
        <v>31</v>
      </c>
      <c r="N255" s="50">
        <v>2021</v>
      </c>
      <c r="O255" s="14" t="s">
        <v>22</v>
      </c>
      <c r="P255" s="14"/>
    </row>
    <row r="256" spans="1:16" ht="132" x14ac:dyDescent="0.15">
      <c r="A256" s="6" t="s">
        <v>51</v>
      </c>
      <c r="B256" s="6" t="s">
        <v>1097</v>
      </c>
      <c r="C256" s="6" t="s">
        <v>1091</v>
      </c>
      <c r="D256" s="7">
        <v>40718</v>
      </c>
      <c r="E256" s="8" t="s">
        <v>1092</v>
      </c>
      <c r="F256" s="13">
        <v>2011</v>
      </c>
      <c r="G256" s="6" t="s">
        <v>1098</v>
      </c>
      <c r="H256" s="14" t="s">
        <v>22</v>
      </c>
      <c r="I256" s="1" t="s">
        <v>23</v>
      </c>
      <c r="J256" s="14" t="s">
        <v>22</v>
      </c>
      <c r="K256" s="11" t="s">
        <v>1099</v>
      </c>
      <c r="L256" s="6" t="s">
        <v>57</v>
      </c>
      <c r="M256" s="116" t="s">
        <v>31</v>
      </c>
      <c r="N256" s="50">
        <v>2021</v>
      </c>
      <c r="O256" s="14" t="s">
        <v>22</v>
      </c>
      <c r="P256" s="14"/>
    </row>
    <row r="257" spans="1:16" ht="108" x14ac:dyDescent="0.15">
      <c r="A257" s="6" t="s">
        <v>889</v>
      </c>
      <c r="B257" s="6" t="s">
        <v>1100</v>
      </c>
      <c r="C257" s="6" t="s">
        <v>1101</v>
      </c>
      <c r="D257" s="7">
        <v>40724</v>
      </c>
      <c r="E257" s="8" t="s">
        <v>1102</v>
      </c>
      <c r="F257" s="13">
        <v>2011</v>
      </c>
      <c r="G257" s="6" t="s">
        <v>1082</v>
      </c>
      <c r="H257" s="14" t="s">
        <v>22</v>
      </c>
      <c r="I257" s="1" t="s">
        <v>23</v>
      </c>
      <c r="J257" s="14" t="s">
        <v>22</v>
      </c>
      <c r="K257" s="11" t="s">
        <v>29</v>
      </c>
      <c r="L257" s="6" t="s">
        <v>1103</v>
      </c>
      <c r="M257" s="116" t="s">
        <v>300</v>
      </c>
      <c r="N257" s="50">
        <v>2021</v>
      </c>
      <c r="O257" s="14" t="s">
        <v>22</v>
      </c>
      <c r="P257" s="14"/>
    </row>
    <row r="258" spans="1:16" ht="204" x14ac:dyDescent="0.15">
      <c r="A258" s="6" t="s">
        <v>51</v>
      </c>
      <c r="B258" s="6" t="s">
        <v>1104</v>
      </c>
      <c r="C258" s="6" t="s">
        <v>1105</v>
      </c>
      <c r="D258" s="7">
        <v>40724</v>
      </c>
      <c r="E258" s="8" t="s">
        <v>1106</v>
      </c>
      <c r="F258" s="13">
        <v>2011</v>
      </c>
      <c r="G258" s="6" t="s">
        <v>655</v>
      </c>
      <c r="H258" s="14" t="s">
        <v>22</v>
      </c>
      <c r="I258" s="1" t="s">
        <v>23</v>
      </c>
      <c r="J258" s="14" t="s">
        <v>22</v>
      </c>
      <c r="K258" s="11" t="s">
        <v>713</v>
      </c>
      <c r="L258" s="6" t="s">
        <v>57</v>
      </c>
      <c r="M258" s="116" t="s">
        <v>31</v>
      </c>
      <c r="N258" s="50">
        <v>2021</v>
      </c>
      <c r="O258" s="14" t="s">
        <v>22</v>
      </c>
      <c r="P258" s="14"/>
    </row>
    <row r="259" spans="1:16" ht="72" x14ac:dyDescent="0.15">
      <c r="A259" s="6" t="s">
        <v>809</v>
      </c>
      <c r="B259" s="6" t="s">
        <v>1107</v>
      </c>
      <c r="C259" s="6" t="s">
        <v>1108</v>
      </c>
      <c r="D259" s="7">
        <v>40743</v>
      </c>
      <c r="E259" s="8" t="s">
        <v>1109</v>
      </c>
      <c r="F259" s="13">
        <v>2011</v>
      </c>
      <c r="G259" s="6" t="s">
        <v>55</v>
      </c>
      <c r="H259" s="14" t="s">
        <v>22</v>
      </c>
      <c r="I259" s="1" t="s">
        <v>23</v>
      </c>
      <c r="J259" s="14" t="s">
        <v>22</v>
      </c>
      <c r="K259" s="11" t="s">
        <v>213</v>
      </c>
      <c r="L259" s="6" t="s">
        <v>1110</v>
      </c>
      <c r="M259" s="116" t="s">
        <v>31</v>
      </c>
      <c r="N259" s="50">
        <v>2021</v>
      </c>
      <c r="O259" s="14" t="s">
        <v>22</v>
      </c>
      <c r="P259" s="14"/>
    </row>
    <row r="260" spans="1:16" ht="168" x14ac:dyDescent="0.15">
      <c r="A260" s="40" t="s">
        <v>563</v>
      </c>
      <c r="B260" s="40" t="s">
        <v>1111</v>
      </c>
      <c r="C260" s="40" t="s">
        <v>1112</v>
      </c>
      <c r="D260" s="42">
        <v>40849</v>
      </c>
      <c r="E260" s="43" t="s">
        <v>1113</v>
      </c>
      <c r="F260" s="44">
        <v>2011</v>
      </c>
      <c r="G260" s="40" t="s">
        <v>582</v>
      </c>
      <c r="H260" s="45" t="s">
        <v>34</v>
      </c>
      <c r="I260" s="1" t="s">
        <v>23</v>
      </c>
      <c r="J260" s="46" t="s">
        <v>288</v>
      </c>
      <c r="K260" s="47" t="s">
        <v>213</v>
      </c>
      <c r="L260" s="46" t="s">
        <v>288</v>
      </c>
      <c r="M260" s="117" t="s">
        <v>31</v>
      </c>
      <c r="N260" s="50">
        <v>2021</v>
      </c>
      <c r="O260" s="46" t="s">
        <v>288</v>
      </c>
      <c r="P260" s="46"/>
    </row>
    <row r="261" spans="1:16" ht="216" x14ac:dyDescent="0.15">
      <c r="A261" s="6" t="s">
        <v>51</v>
      </c>
      <c r="B261" s="6" t="s">
        <v>1114</v>
      </c>
      <c r="C261" s="6" t="s">
        <v>1115</v>
      </c>
      <c r="D261" s="7">
        <v>40906</v>
      </c>
      <c r="E261" s="8" t="s">
        <v>1116</v>
      </c>
      <c r="F261" s="13">
        <v>2011</v>
      </c>
      <c r="G261" s="6" t="s">
        <v>1117</v>
      </c>
      <c r="H261" s="14" t="s">
        <v>22</v>
      </c>
      <c r="I261" s="1" t="s">
        <v>23</v>
      </c>
      <c r="J261" s="14" t="s">
        <v>22</v>
      </c>
      <c r="K261" s="11" t="s">
        <v>1118</v>
      </c>
      <c r="L261" s="6" t="s">
        <v>1119</v>
      </c>
      <c r="M261" s="116" t="s">
        <v>673</v>
      </c>
      <c r="N261" s="50">
        <v>2021</v>
      </c>
      <c r="O261" s="14" t="s">
        <v>22</v>
      </c>
      <c r="P261" s="14"/>
    </row>
    <row r="262" spans="1:16" ht="156" x14ac:dyDescent="0.15">
      <c r="A262" s="6" t="s">
        <v>809</v>
      </c>
      <c r="B262" s="6" t="s">
        <v>1120</v>
      </c>
      <c r="C262" s="6" t="s">
        <v>1121</v>
      </c>
      <c r="D262" s="7">
        <v>40906</v>
      </c>
      <c r="E262" s="8" t="s">
        <v>1122</v>
      </c>
      <c r="F262" s="13">
        <v>2011</v>
      </c>
      <c r="G262" s="6" t="s">
        <v>1123</v>
      </c>
      <c r="H262" s="14" t="s">
        <v>22</v>
      </c>
      <c r="I262" s="1" t="s">
        <v>23</v>
      </c>
      <c r="J262" s="14" t="s">
        <v>22</v>
      </c>
      <c r="K262" s="11" t="s">
        <v>29</v>
      </c>
      <c r="L262" s="6" t="s">
        <v>1124</v>
      </c>
      <c r="M262" s="116" t="s">
        <v>31</v>
      </c>
      <c r="N262" s="50">
        <v>2021</v>
      </c>
      <c r="O262" s="14" t="s">
        <v>22</v>
      </c>
      <c r="P262" s="14"/>
    </row>
    <row r="263" spans="1:16" ht="168" x14ac:dyDescent="0.15">
      <c r="A263" s="6" t="s">
        <v>51</v>
      </c>
      <c r="B263" s="6" t="s">
        <v>1125</v>
      </c>
      <c r="C263" s="6" t="s">
        <v>1126</v>
      </c>
      <c r="D263" s="7">
        <v>40906</v>
      </c>
      <c r="E263" s="8" t="s">
        <v>1127</v>
      </c>
      <c r="F263" s="13">
        <v>2011</v>
      </c>
      <c r="G263" s="6" t="s">
        <v>1128</v>
      </c>
      <c r="H263" s="14" t="s">
        <v>22</v>
      </c>
      <c r="I263" s="1" t="s">
        <v>23</v>
      </c>
      <c r="J263" s="14" t="s">
        <v>22</v>
      </c>
      <c r="K263" s="11" t="s">
        <v>1056</v>
      </c>
      <c r="L263" s="6" t="s">
        <v>1129</v>
      </c>
      <c r="M263" s="116" t="s">
        <v>300</v>
      </c>
      <c r="N263" s="50">
        <v>2021</v>
      </c>
      <c r="O263" s="14" t="s">
        <v>22</v>
      </c>
      <c r="P263" s="14"/>
    </row>
    <row r="264" spans="1:16" ht="48" x14ac:dyDescent="0.15">
      <c r="A264" s="6" t="s">
        <v>983</v>
      </c>
      <c r="B264" s="6" t="s">
        <v>1130</v>
      </c>
      <c r="C264" s="6" t="s">
        <v>1131</v>
      </c>
      <c r="D264" s="7">
        <v>2005</v>
      </c>
      <c r="E264" s="8" t="s">
        <v>1132</v>
      </c>
      <c r="F264" s="9">
        <v>2012</v>
      </c>
      <c r="G264" s="6" t="s">
        <v>55</v>
      </c>
      <c r="H264" s="10" t="s">
        <v>22</v>
      </c>
      <c r="I264" s="1" t="s">
        <v>23</v>
      </c>
      <c r="J264" s="10" t="s">
        <v>22</v>
      </c>
      <c r="K264" s="11" t="s">
        <v>213</v>
      </c>
      <c r="L264" s="6" t="s">
        <v>1133</v>
      </c>
      <c r="M264" s="116" t="s">
        <v>31</v>
      </c>
      <c r="N264" s="50">
        <v>2021</v>
      </c>
      <c r="O264" s="10" t="s">
        <v>22</v>
      </c>
      <c r="P264" s="10"/>
    </row>
    <row r="265" spans="1:16" ht="108" x14ac:dyDescent="0.15">
      <c r="A265" s="6" t="s">
        <v>1134</v>
      </c>
      <c r="B265" s="6" t="s">
        <v>1135</v>
      </c>
      <c r="C265" s="6" t="s">
        <v>1136</v>
      </c>
      <c r="D265" s="7">
        <v>40918</v>
      </c>
      <c r="E265" s="8" t="s">
        <v>1137</v>
      </c>
      <c r="F265" s="13">
        <v>2012</v>
      </c>
      <c r="G265" s="6" t="s">
        <v>1138</v>
      </c>
      <c r="H265" s="14" t="s">
        <v>22</v>
      </c>
      <c r="I265" s="1" t="s">
        <v>23</v>
      </c>
      <c r="J265" s="14" t="s">
        <v>22</v>
      </c>
      <c r="K265" s="11" t="s">
        <v>29</v>
      </c>
      <c r="L265" s="6" t="s">
        <v>1139</v>
      </c>
      <c r="M265" s="116" t="s">
        <v>31</v>
      </c>
      <c r="N265" s="50">
        <v>2021</v>
      </c>
      <c r="O265" s="14" t="s">
        <v>22</v>
      </c>
      <c r="P265" s="14"/>
    </row>
    <row r="266" spans="1:16" ht="108" x14ac:dyDescent="0.15">
      <c r="A266" s="6" t="s">
        <v>1140</v>
      </c>
      <c r="B266" s="6" t="s">
        <v>1141</v>
      </c>
      <c r="C266" s="6" t="s">
        <v>1142</v>
      </c>
      <c r="D266" s="7">
        <v>40928</v>
      </c>
      <c r="E266" s="8" t="s">
        <v>1143</v>
      </c>
      <c r="F266" s="13">
        <v>2012</v>
      </c>
      <c r="G266" s="6" t="s">
        <v>655</v>
      </c>
      <c r="H266" s="14" t="s">
        <v>22</v>
      </c>
      <c r="I266" s="1" t="s">
        <v>23</v>
      </c>
      <c r="J266" s="14" t="s">
        <v>22</v>
      </c>
      <c r="K266" s="11" t="s">
        <v>29</v>
      </c>
      <c r="L266" s="6" t="s">
        <v>1144</v>
      </c>
      <c r="M266" s="116" t="s">
        <v>31</v>
      </c>
      <c r="N266" s="50">
        <v>2021</v>
      </c>
      <c r="O266" s="14" t="s">
        <v>22</v>
      </c>
      <c r="P266" s="14"/>
    </row>
    <row r="267" spans="1:16" ht="108" x14ac:dyDescent="0.15">
      <c r="A267" s="6" t="s">
        <v>1140</v>
      </c>
      <c r="B267" s="6" t="s">
        <v>1145</v>
      </c>
      <c r="C267" s="6" t="s">
        <v>1146</v>
      </c>
      <c r="D267" s="7">
        <v>40935</v>
      </c>
      <c r="E267" s="8" t="s">
        <v>1147</v>
      </c>
      <c r="F267" s="13">
        <v>2012</v>
      </c>
      <c r="G267" s="6" t="s">
        <v>582</v>
      </c>
      <c r="H267" s="14" t="s">
        <v>34</v>
      </c>
      <c r="I267" s="1" t="s">
        <v>23</v>
      </c>
      <c r="J267" s="14" t="s">
        <v>288</v>
      </c>
      <c r="K267" s="11" t="s">
        <v>29</v>
      </c>
      <c r="L267" s="6" t="s">
        <v>1148</v>
      </c>
      <c r="M267" s="116" t="s">
        <v>31</v>
      </c>
      <c r="N267" s="50">
        <v>2021</v>
      </c>
      <c r="O267" s="14" t="s">
        <v>288</v>
      </c>
      <c r="P267" s="14"/>
    </row>
    <row r="268" spans="1:16" ht="96" x14ac:dyDescent="0.15">
      <c r="A268" s="6" t="s">
        <v>1149</v>
      </c>
      <c r="B268" s="6" t="s">
        <v>1150</v>
      </c>
      <c r="C268" s="6" t="s">
        <v>1151</v>
      </c>
      <c r="D268" s="7">
        <v>40998</v>
      </c>
      <c r="E268" s="8" t="s">
        <v>1152</v>
      </c>
      <c r="F268" s="13">
        <v>2012</v>
      </c>
      <c r="G268" s="6" t="s">
        <v>424</v>
      </c>
      <c r="H268" s="14" t="s">
        <v>22</v>
      </c>
      <c r="I268" s="1" t="s">
        <v>23</v>
      </c>
      <c r="J268" s="14" t="s">
        <v>22</v>
      </c>
      <c r="K268" s="11" t="s">
        <v>1153</v>
      </c>
      <c r="L268" s="6" t="s">
        <v>1154</v>
      </c>
      <c r="M268" s="116" t="s">
        <v>31</v>
      </c>
      <c r="N268" s="50">
        <v>2021</v>
      </c>
      <c r="O268" s="14" t="s">
        <v>22</v>
      </c>
      <c r="P268" s="14"/>
    </row>
    <row r="269" spans="1:16" ht="108" x14ac:dyDescent="0.15">
      <c r="A269" s="6" t="s">
        <v>51</v>
      </c>
      <c r="B269" s="40" t="s">
        <v>1155</v>
      </c>
      <c r="C269" s="40" t="s">
        <v>1156</v>
      </c>
      <c r="D269" s="42">
        <v>41023</v>
      </c>
      <c r="E269" s="43" t="s">
        <v>1157</v>
      </c>
      <c r="F269" s="44">
        <v>2012</v>
      </c>
      <c r="G269" s="40" t="s">
        <v>582</v>
      </c>
      <c r="H269" s="45" t="s">
        <v>34</v>
      </c>
      <c r="I269" s="1" t="s">
        <v>23</v>
      </c>
      <c r="J269" s="46" t="s">
        <v>288</v>
      </c>
      <c r="K269" s="47" t="s">
        <v>213</v>
      </c>
      <c r="L269" s="46" t="s">
        <v>213</v>
      </c>
      <c r="M269" s="116" t="s">
        <v>31</v>
      </c>
      <c r="N269" s="50">
        <v>2021</v>
      </c>
      <c r="O269" s="46" t="s">
        <v>288</v>
      </c>
      <c r="P269" s="46"/>
    </row>
    <row r="270" spans="1:16" ht="84" x14ac:dyDescent="0.15">
      <c r="A270" s="6" t="s">
        <v>51</v>
      </c>
      <c r="B270" s="6" t="s">
        <v>1158</v>
      </c>
      <c r="C270" s="61" t="s">
        <v>1159</v>
      </c>
      <c r="D270" s="62">
        <v>41026</v>
      </c>
      <c r="E270" s="8" t="s">
        <v>1160</v>
      </c>
      <c r="F270" s="22">
        <v>2012</v>
      </c>
      <c r="G270" s="22" t="s">
        <v>55</v>
      </c>
      <c r="H270" s="22" t="s">
        <v>22</v>
      </c>
      <c r="I270" s="1" t="s">
        <v>23</v>
      </c>
      <c r="J270" s="22" t="s">
        <v>22</v>
      </c>
      <c r="K270" s="6" t="s">
        <v>952</v>
      </c>
      <c r="L270" s="6" t="s">
        <v>1161</v>
      </c>
      <c r="M270" s="116" t="s">
        <v>26</v>
      </c>
      <c r="N270" s="50">
        <v>2021</v>
      </c>
      <c r="O270" s="22" t="s">
        <v>22</v>
      </c>
      <c r="P270" s="22"/>
    </row>
    <row r="271" spans="1:16" ht="108" x14ac:dyDescent="0.15">
      <c r="A271" s="6" t="s">
        <v>1051</v>
      </c>
      <c r="B271" s="6" t="s">
        <v>1162</v>
      </c>
      <c r="C271" s="6" t="s">
        <v>1163</v>
      </c>
      <c r="D271" s="7">
        <v>41029</v>
      </c>
      <c r="E271" s="8" t="s">
        <v>1164</v>
      </c>
      <c r="F271" s="13">
        <v>2012</v>
      </c>
      <c r="G271" s="6" t="s">
        <v>55</v>
      </c>
      <c r="H271" s="14" t="s">
        <v>22</v>
      </c>
      <c r="I271" s="1" t="s">
        <v>23</v>
      </c>
      <c r="J271" s="14" t="s">
        <v>22</v>
      </c>
      <c r="K271" s="11" t="s">
        <v>29</v>
      </c>
      <c r="L271" s="6" t="s">
        <v>1165</v>
      </c>
      <c r="M271" s="116" t="s">
        <v>300</v>
      </c>
      <c r="N271" s="50">
        <v>2021</v>
      </c>
      <c r="O271" s="14" t="s">
        <v>22</v>
      </c>
      <c r="P271" s="14"/>
    </row>
    <row r="272" spans="1:16" ht="72" x14ac:dyDescent="0.15">
      <c r="A272" s="6" t="s">
        <v>772</v>
      </c>
      <c r="B272" s="6" t="s">
        <v>773</v>
      </c>
      <c r="C272" s="6" t="s">
        <v>1166</v>
      </c>
      <c r="D272" s="7">
        <v>41065</v>
      </c>
      <c r="E272" s="8" t="s">
        <v>1167</v>
      </c>
      <c r="F272" s="9">
        <v>2012</v>
      </c>
      <c r="G272" s="6" t="s">
        <v>55</v>
      </c>
      <c r="H272" s="10" t="s">
        <v>22</v>
      </c>
      <c r="I272" s="1" t="s">
        <v>23</v>
      </c>
      <c r="J272" s="10" t="s">
        <v>213</v>
      </c>
      <c r="K272" s="11"/>
      <c r="L272" s="6" t="s">
        <v>1168</v>
      </c>
      <c r="M272" s="116" t="s">
        <v>1169</v>
      </c>
      <c r="N272" s="50">
        <v>2021</v>
      </c>
      <c r="O272" s="10" t="s">
        <v>213</v>
      </c>
      <c r="P272" s="10"/>
    </row>
    <row r="273" spans="1:16" ht="409.6" x14ac:dyDescent="0.15">
      <c r="A273" s="16" t="s">
        <v>51</v>
      </c>
      <c r="B273" s="6" t="s">
        <v>1170</v>
      </c>
      <c r="C273" s="61" t="s">
        <v>1171</v>
      </c>
      <c r="D273" s="63">
        <v>41095</v>
      </c>
      <c r="E273" s="8" t="s">
        <v>1172</v>
      </c>
      <c r="F273" s="64">
        <v>2012</v>
      </c>
      <c r="G273" s="55" t="s">
        <v>582</v>
      </c>
      <c r="H273" s="55" t="s">
        <v>34</v>
      </c>
      <c r="I273" s="1" t="s">
        <v>23</v>
      </c>
      <c r="J273" s="55" t="s">
        <v>213</v>
      </c>
      <c r="K273" s="16" t="s">
        <v>1173</v>
      </c>
      <c r="L273" s="55" t="s">
        <v>1174</v>
      </c>
      <c r="M273" s="120" t="s">
        <v>31</v>
      </c>
      <c r="N273" s="50">
        <v>2021</v>
      </c>
      <c r="O273" s="55" t="s">
        <v>213</v>
      </c>
      <c r="P273" s="55"/>
    </row>
    <row r="274" spans="1:16" ht="108" x14ac:dyDescent="0.15">
      <c r="A274" s="6" t="s">
        <v>51</v>
      </c>
      <c r="B274" s="6" t="s">
        <v>1175</v>
      </c>
      <c r="C274" s="6" t="s">
        <v>1176</v>
      </c>
      <c r="D274" s="7">
        <v>41101</v>
      </c>
      <c r="E274" s="8" t="s">
        <v>1177</v>
      </c>
      <c r="F274" s="13">
        <v>2012</v>
      </c>
      <c r="G274" s="6" t="s">
        <v>1178</v>
      </c>
      <c r="H274" s="14" t="s">
        <v>22</v>
      </c>
      <c r="I274" s="1" t="s">
        <v>23</v>
      </c>
      <c r="J274" s="14" t="s">
        <v>22</v>
      </c>
      <c r="K274" s="11" t="s">
        <v>29</v>
      </c>
      <c r="L274" s="6" t="s">
        <v>1179</v>
      </c>
      <c r="M274" s="116" t="s">
        <v>31</v>
      </c>
      <c r="N274" s="50">
        <v>2021</v>
      </c>
      <c r="O274" s="14" t="s">
        <v>22</v>
      </c>
      <c r="P274" s="14"/>
    </row>
    <row r="275" spans="1:16" ht="96" x14ac:dyDescent="0.15">
      <c r="A275" s="14" t="s">
        <v>17</v>
      </c>
      <c r="B275" s="16" t="s">
        <v>1180</v>
      </c>
      <c r="C275" s="65" t="s">
        <v>1181</v>
      </c>
      <c r="D275" s="62">
        <v>41108</v>
      </c>
      <c r="E275" s="8" t="s">
        <v>1182</v>
      </c>
      <c r="F275" s="22">
        <v>2012</v>
      </c>
      <c r="G275" s="55" t="s">
        <v>55</v>
      </c>
      <c r="H275" s="22" t="s">
        <v>22</v>
      </c>
      <c r="I275" s="1" t="s">
        <v>23</v>
      </c>
      <c r="J275" s="22" t="s">
        <v>22</v>
      </c>
      <c r="K275" s="6" t="s">
        <v>1183</v>
      </c>
      <c r="L275" s="6" t="s">
        <v>1184</v>
      </c>
      <c r="M275" s="116" t="s">
        <v>26</v>
      </c>
      <c r="N275" s="50">
        <v>2021</v>
      </c>
      <c r="O275" s="22" t="s">
        <v>22</v>
      </c>
      <c r="P275" s="22"/>
    </row>
    <row r="276" spans="1:16" ht="108" x14ac:dyDescent="0.15">
      <c r="A276" s="6" t="s">
        <v>1051</v>
      </c>
      <c r="B276" s="6" t="s">
        <v>1185</v>
      </c>
      <c r="C276" s="6" t="s">
        <v>1186</v>
      </c>
      <c r="D276" s="7">
        <v>41113</v>
      </c>
      <c r="E276" s="8" t="s">
        <v>1187</v>
      </c>
      <c r="F276" s="13">
        <v>2012</v>
      </c>
      <c r="G276" s="6" t="s">
        <v>55</v>
      </c>
      <c r="H276" s="14" t="s">
        <v>22</v>
      </c>
      <c r="I276" s="1" t="s">
        <v>23</v>
      </c>
      <c r="J276" s="14" t="s">
        <v>22</v>
      </c>
      <c r="K276" s="11" t="s">
        <v>29</v>
      </c>
      <c r="L276" s="6" t="s">
        <v>1188</v>
      </c>
      <c r="M276" s="116" t="s">
        <v>360</v>
      </c>
      <c r="N276" s="50">
        <v>2021</v>
      </c>
      <c r="O276" s="14" t="s">
        <v>22</v>
      </c>
      <c r="P276" s="14"/>
    </row>
    <row r="277" spans="1:16" ht="144" x14ac:dyDescent="0.15">
      <c r="A277" s="6" t="s">
        <v>51</v>
      </c>
      <c r="B277" s="6" t="s">
        <v>1189</v>
      </c>
      <c r="C277" s="6" t="s">
        <v>1190</v>
      </c>
      <c r="D277" s="7">
        <v>41121</v>
      </c>
      <c r="E277" s="8" t="s">
        <v>1191</v>
      </c>
      <c r="F277" s="13">
        <v>2012</v>
      </c>
      <c r="G277" s="6" t="s">
        <v>1192</v>
      </c>
      <c r="H277" s="14" t="s">
        <v>22</v>
      </c>
      <c r="I277" s="1" t="s">
        <v>23</v>
      </c>
      <c r="J277" s="14" t="s">
        <v>22</v>
      </c>
      <c r="K277" s="11" t="s">
        <v>29</v>
      </c>
      <c r="L277" s="6" t="s">
        <v>1193</v>
      </c>
      <c r="M277" s="116" t="s">
        <v>31</v>
      </c>
      <c r="N277" s="50">
        <v>2021</v>
      </c>
      <c r="O277" s="14" t="s">
        <v>22</v>
      </c>
      <c r="P277" s="14"/>
    </row>
    <row r="278" spans="1:16" ht="339" x14ac:dyDescent="0.15">
      <c r="A278" s="14" t="s">
        <v>1194</v>
      </c>
      <c r="B278" s="6" t="s">
        <v>1195</v>
      </c>
      <c r="C278" s="6" t="s">
        <v>1196</v>
      </c>
      <c r="D278" s="62">
        <v>41123</v>
      </c>
      <c r="E278" s="12" t="s">
        <v>1197</v>
      </c>
      <c r="F278" s="22">
        <v>2012</v>
      </c>
      <c r="G278" s="66" t="s">
        <v>1198</v>
      </c>
      <c r="H278" s="22" t="s">
        <v>22</v>
      </c>
      <c r="I278" s="1" t="s">
        <v>23</v>
      </c>
      <c r="J278" s="22" t="s">
        <v>22</v>
      </c>
      <c r="K278" s="11" t="s">
        <v>1199</v>
      </c>
      <c r="L278" s="6" t="s">
        <v>1200</v>
      </c>
      <c r="M278" s="116" t="s">
        <v>1201</v>
      </c>
      <c r="N278" s="50">
        <v>2021</v>
      </c>
      <c r="O278" s="22" t="s">
        <v>22</v>
      </c>
      <c r="P278" s="22"/>
    </row>
    <row r="279" spans="1:16" ht="144" x14ac:dyDescent="0.15">
      <c r="A279" s="6" t="s">
        <v>51</v>
      </c>
      <c r="B279" s="6" t="s">
        <v>1202</v>
      </c>
      <c r="C279" s="16" t="s">
        <v>1203</v>
      </c>
      <c r="D279" s="63">
        <v>41192</v>
      </c>
      <c r="E279" s="8" t="s">
        <v>1204</v>
      </c>
      <c r="F279" s="64">
        <v>2012</v>
      </c>
      <c r="G279" s="55" t="s">
        <v>582</v>
      </c>
      <c r="H279" s="55" t="s">
        <v>34</v>
      </c>
      <c r="I279" s="1" t="s">
        <v>23</v>
      </c>
      <c r="J279" s="6" t="s">
        <v>288</v>
      </c>
      <c r="K279" s="6" t="s">
        <v>1205</v>
      </c>
      <c r="L279" s="6" t="s">
        <v>213</v>
      </c>
      <c r="M279" s="116" t="s">
        <v>31</v>
      </c>
      <c r="N279" s="50">
        <v>2021</v>
      </c>
      <c r="O279" s="6" t="s">
        <v>288</v>
      </c>
      <c r="P279" s="6"/>
    </row>
    <row r="280" spans="1:16" ht="361" x14ac:dyDescent="0.15">
      <c r="A280" s="6" t="s">
        <v>51</v>
      </c>
      <c r="B280" s="6" t="s">
        <v>1206</v>
      </c>
      <c r="C280" s="6" t="s">
        <v>1207</v>
      </c>
      <c r="D280" s="7">
        <v>41199</v>
      </c>
      <c r="E280" s="8" t="s">
        <v>1208</v>
      </c>
      <c r="F280" s="9">
        <v>2012</v>
      </c>
      <c r="G280" s="6" t="s">
        <v>55</v>
      </c>
      <c r="H280" s="10" t="s">
        <v>22</v>
      </c>
      <c r="I280" s="1" t="s">
        <v>23</v>
      </c>
      <c r="J280" s="10" t="s">
        <v>22</v>
      </c>
      <c r="K280" s="11" t="s">
        <v>1209</v>
      </c>
      <c r="L280" s="6" t="s">
        <v>1210</v>
      </c>
      <c r="M280" s="116" t="s">
        <v>1211</v>
      </c>
      <c r="N280" s="50">
        <v>2021</v>
      </c>
      <c r="O280" s="10" t="s">
        <v>22</v>
      </c>
      <c r="P280" s="10"/>
    </row>
    <row r="281" spans="1:16" ht="168" x14ac:dyDescent="0.15">
      <c r="A281" s="40" t="s">
        <v>1194</v>
      </c>
      <c r="B281" s="40" t="s">
        <v>1212</v>
      </c>
      <c r="C281" s="40" t="s">
        <v>1213</v>
      </c>
      <c r="D281" s="42">
        <v>41215</v>
      </c>
      <c r="E281" s="67" t="s">
        <v>1214</v>
      </c>
      <c r="F281" s="44">
        <v>2012</v>
      </c>
      <c r="G281" s="40" t="s">
        <v>1026</v>
      </c>
      <c r="H281" s="45" t="s">
        <v>22</v>
      </c>
      <c r="I281" s="1" t="s">
        <v>23</v>
      </c>
      <c r="J281" s="46" t="s">
        <v>22</v>
      </c>
      <c r="K281" s="11" t="s">
        <v>761</v>
      </c>
      <c r="L281" s="6" t="s">
        <v>1215</v>
      </c>
      <c r="M281" s="116" t="s">
        <v>1216</v>
      </c>
      <c r="N281" s="50">
        <v>2021</v>
      </c>
      <c r="O281" s="46" t="s">
        <v>22</v>
      </c>
      <c r="P281" s="46"/>
    </row>
    <row r="282" spans="1:16" ht="180" x14ac:dyDescent="0.15">
      <c r="A282" s="14" t="s">
        <v>1194</v>
      </c>
      <c r="B282" s="6" t="s">
        <v>1217</v>
      </c>
      <c r="C282" s="65" t="s">
        <v>1218</v>
      </c>
      <c r="D282" s="62">
        <v>41250</v>
      </c>
      <c r="E282" s="12" t="s">
        <v>1219</v>
      </c>
      <c r="F282" s="22">
        <v>2012</v>
      </c>
      <c r="G282" s="66" t="s">
        <v>254</v>
      </c>
      <c r="H282" s="22" t="s">
        <v>22</v>
      </c>
      <c r="I282" s="1" t="s">
        <v>23</v>
      </c>
      <c r="J282" s="22" t="s">
        <v>22</v>
      </c>
      <c r="K282" s="11" t="s">
        <v>1220</v>
      </c>
      <c r="L282" s="6" t="s">
        <v>1200</v>
      </c>
      <c r="M282" s="116" t="s">
        <v>1201</v>
      </c>
      <c r="N282" s="50">
        <v>2021</v>
      </c>
      <c r="O282" s="22" t="s">
        <v>22</v>
      </c>
      <c r="P282" s="22"/>
    </row>
    <row r="283" spans="1:16" ht="405" x14ac:dyDescent="0.15">
      <c r="A283" s="6" t="s">
        <v>51</v>
      </c>
      <c r="B283" s="6" t="s">
        <v>1221</v>
      </c>
      <c r="C283" s="6" t="s">
        <v>1222</v>
      </c>
      <c r="D283" s="7">
        <v>41269</v>
      </c>
      <c r="E283" s="8" t="s">
        <v>1223</v>
      </c>
      <c r="F283" s="9">
        <v>2012</v>
      </c>
      <c r="G283" s="6" t="s">
        <v>293</v>
      </c>
      <c r="H283" s="10" t="s">
        <v>22</v>
      </c>
      <c r="I283" s="1" t="s">
        <v>23</v>
      </c>
      <c r="J283" s="10" t="s">
        <v>22</v>
      </c>
      <c r="K283" s="11" t="s">
        <v>1224</v>
      </c>
      <c r="L283" s="6" t="s">
        <v>1225</v>
      </c>
      <c r="M283" s="116" t="s">
        <v>26</v>
      </c>
      <c r="N283" s="50">
        <v>2021</v>
      </c>
      <c r="O283" s="10" t="s">
        <v>22</v>
      </c>
      <c r="P283" s="10"/>
    </row>
    <row r="284" spans="1:16" ht="48" x14ac:dyDescent="0.15">
      <c r="A284" s="14" t="s">
        <v>1194</v>
      </c>
      <c r="B284" s="6" t="s">
        <v>1226</v>
      </c>
      <c r="C284" s="65" t="s">
        <v>1227</v>
      </c>
      <c r="D284" s="62">
        <v>41271</v>
      </c>
      <c r="E284" s="8" t="s">
        <v>1228</v>
      </c>
      <c r="F284" s="22">
        <v>2012</v>
      </c>
      <c r="G284" s="66" t="s">
        <v>55</v>
      </c>
      <c r="H284" s="22" t="s">
        <v>22</v>
      </c>
      <c r="I284" s="1" t="s">
        <v>23</v>
      </c>
      <c r="J284" s="22" t="s">
        <v>22</v>
      </c>
      <c r="K284" s="55" t="s">
        <v>213</v>
      </c>
      <c r="L284" s="6" t="s">
        <v>1229</v>
      </c>
      <c r="M284" s="116" t="s">
        <v>26</v>
      </c>
      <c r="N284" s="50">
        <v>2021</v>
      </c>
      <c r="O284" s="22" t="s">
        <v>22</v>
      </c>
      <c r="P284" s="22"/>
    </row>
    <row r="285" spans="1:16" ht="204" x14ac:dyDescent="0.15">
      <c r="A285" s="6" t="s">
        <v>51</v>
      </c>
      <c r="B285" s="6" t="s">
        <v>1230</v>
      </c>
      <c r="C285" s="6" t="s">
        <v>1231</v>
      </c>
      <c r="D285" s="7">
        <v>41276</v>
      </c>
      <c r="E285" s="8" t="s">
        <v>1232</v>
      </c>
      <c r="F285" s="9">
        <v>2013</v>
      </c>
      <c r="G285" s="14" t="s">
        <v>582</v>
      </c>
      <c r="H285" s="10" t="s">
        <v>34</v>
      </c>
      <c r="I285" s="1" t="s">
        <v>23</v>
      </c>
      <c r="J285" s="14" t="s">
        <v>213</v>
      </c>
      <c r="K285" s="11" t="s">
        <v>1233</v>
      </c>
      <c r="L285" s="6" t="s">
        <v>1234</v>
      </c>
      <c r="M285" s="116" t="s">
        <v>26</v>
      </c>
      <c r="N285" s="50">
        <v>2021</v>
      </c>
      <c r="O285" s="14" t="s">
        <v>213</v>
      </c>
      <c r="P285" s="14"/>
    </row>
    <row r="286" spans="1:16" ht="192" x14ac:dyDescent="0.15">
      <c r="A286" s="6" t="s">
        <v>51</v>
      </c>
      <c r="B286" s="6" t="s">
        <v>1235</v>
      </c>
      <c r="C286" s="6" t="s">
        <v>1236</v>
      </c>
      <c r="D286" s="7">
        <v>41295</v>
      </c>
      <c r="E286" s="8" t="s">
        <v>1237</v>
      </c>
      <c r="F286" s="9">
        <v>2013</v>
      </c>
      <c r="G286" s="6" t="s">
        <v>55</v>
      </c>
      <c r="H286" s="10" t="s">
        <v>22</v>
      </c>
      <c r="I286" s="1" t="s">
        <v>23</v>
      </c>
      <c r="J286" s="14" t="s">
        <v>22</v>
      </c>
      <c r="K286" s="11" t="s">
        <v>29</v>
      </c>
      <c r="L286" s="6" t="s">
        <v>1238</v>
      </c>
      <c r="M286" s="116" t="s">
        <v>31</v>
      </c>
      <c r="N286" s="50">
        <v>2021</v>
      </c>
      <c r="O286" s="14" t="s">
        <v>22</v>
      </c>
      <c r="P286" s="14"/>
    </row>
    <row r="287" spans="1:16" ht="284" x14ac:dyDescent="0.15">
      <c r="A287" s="14" t="s">
        <v>1194</v>
      </c>
      <c r="B287" s="6" t="s">
        <v>1239</v>
      </c>
      <c r="C287" s="6" t="s">
        <v>1240</v>
      </c>
      <c r="D287" s="7">
        <v>41305</v>
      </c>
      <c r="E287" s="12" t="s">
        <v>1241</v>
      </c>
      <c r="F287" s="9">
        <v>2013</v>
      </c>
      <c r="G287" s="14" t="s">
        <v>1242</v>
      </c>
      <c r="H287" s="10" t="s">
        <v>22</v>
      </c>
      <c r="I287" s="1" t="s">
        <v>23</v>
      </c>
      <c r="J287" s="14" t="s">
        <v>1243</v>
      </c>
      <c r="K287" s="11" t="s">
        <v>1244</v>
      </c>
      <c r="L287" s="6" t="s">
        <v>1245</v>
      </c>
      <c r="M287" s="116" t="s">
        <v>300</v>
      </c>
      <c r="N287" s="50">
        <v>2021</v>
      </c>
      <c r="O287" s="14" t="s">
        <v>1243</v>
      </c>
      <c r="P287" s="14"/>
    </row>
    <row r="288" spans="1:16" ht="96" x14ac:dyDescent="0.15">
      <c r="A288" s="14" t="s">
        <v>17</v>
      </c>
      <c r="B288" s="16" t="s">
        <v>1246</v>
      </c>
      <c r="C288" s="61" t="s">
        <v>1247</v>
      </c>
      <c r="D288" s="63">
        <v>41311</v>
      </c>
      <c r="E288" s="8" t="s">
        <v>1248</v>
      </c>
      <c r="F288" s="64">
        <v>2013</v>
      </c>
      <c r="G288" s="55" t="s">
        <v>55</v>
      </c>
      <c r="H288" s="55" t="s">
        <v>22</v>
      </c>
      <c r="I288" s="1" t="s">
        <v>23</v>
      </c>
      <c r="J288" s="55" t="s">
        <v>213</v>
      </c>
      <c r="K288" s="39" t="s">
        <v>1249</v>
      </c>
      <c r="L288" s="39" t="s">
        <v>1250</v>
      </c>
      <c r="M288" s="116" t="s">
        <v>1012</v>
      </c>
      <c r="N288" s="50">
        <v>2021</v>
      </c>
      <c r="O288" s="55" t="s">
        <v>213</v>
      </c>
      <c r="P288" s="55"/>
    </row>
    <row r="289" spans="1:16" ht="132" x14ac:dyDescent="0.15">
      <c r="A289" s="6" t="s">
        <v>51</v>
      </c>
      <c r="B289" s="6" t="s">
        <v>1251</v>
      </c>
      <c r="C289" s="37" t="s">
        <v>1252</v>
      </c>
      <c r="D289" s="63">
        <v>41332</v>
      </c>
      <c r="E289" s="8" t="s">
        <v>1253</v>
      </c>
      <c r="F289" s="64">
        <v>2013</v>
      </c>
      <c r="G289" s="55" t="s">
        <v>55</v>
      </c>
      <c r="H289" s="55" t="s">
        <v>22</v>
      </c>
      <c r="I289" s="1" t="s">
        <v>23</v>
      </c>
      <c r="J289" s="55" t="s">
        <v>22</v>
      </c>
      <c r="K289" s="39" t="s">
        <v>1254</v>
      </c>
      <c r="L289" s="39" t="s">
        <v>1255</v>
      </c>
      <c r="M289" s="116" t="s">
        <v>31</v>
      </c>
      <c r="N289" s="50">
        <v>2021</v>
      </c>
      <c r="O289" s="55" t="s">
        <v>22</v>
      </c>
      <c r="P289" s="55"/>
    </row>
    <row r="290" spans="1:16" ht="204" x14ac:dyDescent="0.15">
      <c r="A290" s="6" t="s">
        <v>59</v>
      </c>
      <c r="B290" s="6" t="s">
        <v>1256</v>
      </c>
      <c r="C290" s="6" t="s">
        <v>1257</v>
      </c>
      <c r="D290" s="7">
        <v>41379</v>
      </c>
      <c r="E290" s="12" t="s">
        <v>1258</v>
      </c>
      <c r="F290" s="9">
        <v>2013</v>
      </c>
      <c r="G290" s="6" t="s">
        <v>254</v>
      </c>
      <c r="H290" s="10" t="s">
        <v>22</v>
      </c>
      <c r="I290" s="1" t="s">
        <v>23</v>
      </c>
      <c r="J290" s="14" t="s">
        <v>22</v>
      </c>
      <c r="K290" s="11" t="s">
        <v>1259</v>
      </c>
      <c r="L290" s="6" t="s">
        <v>442</v>
      </c>
      <c r="M290" s="116" t="s">
        <v>50</v>
      </c>
      <c r="N290" s="50">
        <v>2021</v>
      </c>
      <c r="O290" s="14" t="s">
        <v>22</v>
      </c>
      <c r="P290" s="14"/>
    </row>
    <row r="291" spans="1:16" ht="144" x14ac:dyDescent="0.15">
      <c r="A291" s="6" t="s">
        <v>1260</v>
      </c>
      <c r="B291" s="6" t="s">
        <v>1261</v>
      </c>
      <c r="C291" s="6" t="s">
        <v>1262</v>
      </c>
      <c r="D291" s="7">
        <v>41387</v>
      </c>
      <c r="E291" s="12" t="s">
        <v>1263</v>
      </c>
      <c r="F291" s="9">
        <v>2013</v>
      </c>
      <c r="G291" s="6" t="s">
        <v>254</v>
      </c>
      <c r="H291" s="10" t="s">
        <v>22</v>
      </c>
      <c r="I291" s="1" t="s">
        <v>23</v>
      </c>
      <c r="J291" s="14" t="s">
        <v>22</v>
      </c>
      <c r="K291" s="11" t="s">
        <v>1264</v>
      </c>
      <c r="L291" s="6" t="s">
        <v>288</v>
      </c>
      <c r="M291" s="116" t="s">
        <v>1265</v>
      </c>
      <c r="N291" s="50">
        <v>2021</v>
      </c>
      <c r="O291" s="14" t="s">
        <v>22</v>
      </c>
      <c r="P291" s="14"/>
    </row>
    <row r="292" spans="1:16" ht="132" x14ac:dyDescent="0.15">
      <c r="A292" s="6" t="s">
        <v>1266</v>
      </c>
      <c r="B292" s="6" t="s">
        <v>1267</v>
      </c>
      <c r="C292" s="6" t="s">
        <v>1268</v>
      </c>
      <c r="D292" s="7">
        <v>41404</v>
      </c>
      <c r="E292" s="8" t="s">
        <v>1269</v>
      </c>
      <c r="F292" s="9">
        <v>2013</v>
      </c>
      <c r="G292" s="6" t="s">
        <v>55</v>
      </c>
      <c r="H292" s="10" t="s">
        <v>22</v>
      </c>
      <c r="I292" s="1" t="s">
        <v>23</v>
      </c>
      <c r="J292" s="14" t="s">
        <v>22</v>
      </c>
      <c r="K292" s="11" t="s">
        <v>555</v>
      </c>
      <c r="L292" s="6" t="s">
        <v>1270</v>
      </c>
      <c r="M292" s="116" t="s">
        <v>300</v>
      </c>
      <c r="N292" s="50">
        <v>2021</v>
      </c>
      <c r="O292" s="14" t="s">
        <v>22</v>
      </c>
      <c r="P292" s="14"/>
    </row>
    <row r="293" spans="1:16" ht="108" x14ac:dyDescent="0.15">
      <c r="A293" s="6" t="s">
        <v>889</v>
      </c>
      <c r="B293" s="6" t="s">
        <v>1271</v>
      </c>
      <c r="C293" s="6" t="s">
        <v>1272</v>
      </c>
      <c r="D293" s="7">
        <v>41432</v>
      </c>
      <c r="E293" s="8" t="s">
        <v>1273</v>
      </c>
      <c r="F293" s="9">
        <v>2013</v>
      </c>
      <c r="G293" s="6" t="s">
        <v>582</v>
      </c>
      <c r="H293" s="10" t="s">
        <v>34</v>
      </c>
      <c r="I293" s="1" t="s">
        <v>23</v>
      </c>
      <c r="J293" s="14" t="s">
        <v>288</v>
      </c>
      <c r="K293" s="11" t="s">
        <v>213</v>
      </c>
      <c r="L293" s="6" t="s">
        <v>213</v>
      </c>
      <c r="M293" s="116" t="s">
        <v>31</v>
      </c>
      <c r="N293" s="50">
        <v>2021</v>
      </c>
      <c r="O293" s="14" t="s">
        <v>288</v>
      </c>
      <c r="P293" s="14"/>
    </row>
    <row r="294" spans="1:16" ht="156" x14ac:dyDescent="0.15">
      <c r="A294" s="6" t="s">
        <v>51</v>
      </c>
      <c r="B294" s="6" t="s">
        <v>1274</v>
      </c>
      <c r="C294" s="6" t="s">
        <v>1275</v>
      </c>
      <c r="D294" s="7">
        <v>41443</v>
      </c>
      <c r="E294" s="8" t="s">
        <v>1276</v>
      </c>
      <c r="F294" s="9">
        <v>2013</v>
      </c>
      <c r="G294" s="6" t="s">
        <v>1277</v>
      </c>
      <c r="H294" s="10" t="s">
        <v>22</v>
      </c>
      <c r="I294" s="1" t="s">
        <v>23</v>
      </c>
      <c r="J294" s="14" t="s">
        <v>22</v>
      </c>
      <c r="K294" s="11" t="s">
        <v>255</v>
      </c>
      <c r="L294" s="6" t="s">
        <v>1278</v>
      </c>
      <c r="M294" s="116" t="s">
        <v>31</v>
      </c>
      <c r="N294" s="50">
        <v>2021</v>
      </c>
      <c r="O294" s="14" t="s">
        <v>22</v>
      </c>
      <c r="P294" s="14"/>
    </row>
    <row r="295" spans="1:16" ht="361" x14ac:dyDescent="0.15">
      <c r="A295" s="6" t="s">
        <v>563</v>
      </c>
      <c r="B295" s="6" t="s">
        <v>1279</v>
      </c>
      <c r="C295" s="6" t="s">
        <v>1280</v>
      </c>
      <c r="D295" s="7">
        <v>41452</v>
      </c>
      <c r="E295" s="8" t="s">
        <v>1281</v>
      </c>
      <c r="F295" s="9">
        <v>2013</v>
      </c>
      <c r="G295" s="6" t="s">
        <v>55</v>
      </c>
      <c r="H295" s="10" t="s">
        <v>22</v>
      </c>
      <c r="I295" s="1" t="s">
        <v>23</v>
      </c>
      <c r="J295" s="10" t="s">
        <v>22</v>
      </c>
      <c r="K295" s="11" t="s">
        <v>1209</v>
      </c>
      <c r="L295" s="6" t="s">
        <v>1210</v>
      </c>
      <c r="M295" s="117" t="s">
        <v>673</v>
      </c>
      <c r="N295" s="50">
        <v>2021</v>
      </c>
      <c r="O295" s="10" t="s">
        <v>22</v>
      </c>
      <c r="P295" s="10"/>
    </row>
    <row r="296" spans="1:16" ht="108" x14ac:dyDescent="0.15">
      <c r="A296" s="6" t="s">
        <v>51</v>
      </c>
      <c r="B296" s="6" t="s">
        <v>1282</v>
      </c>
      <c r="C296" s="6" t="s">
        <v>1283</v>
      </c>
      <c r="D296" s="7">
        <v>41467</v>
      </c>
      <c r="E296" s="8" t="s">
        <v>1284</v>
      </c>
      <c r="F296" s="9">
        <v>2013</v>
      </c>
      <c r="G296" s="6" t="s">
        <v>55</v>
      </c>
      <c r="H296" s="10" t="s">
        <v>22</v>
      </c>
      <c r="I296" s="1" t="s">
        <v>23</v>
      </c>
      <c r="J296" s="14" t="s">
        <v>22</v>
      </c>
      <c r="K296" s="11" t="s">
        <v>29</v>
      </c>
      <c r="L296" s="6" t="s">
        <v>1285</v>
      </c>
      <c r="M296" s="116" t="s">
        <v>31</v>
      </c>
      <c r="N296" s="50">
        <v>2021</v>
      </c>
      <c r="O296" s="14" t="s">
        <v>22</v>
      </c>
      <c r="P296" s="14"/>
    </row>
    <row r="297" spans="1:16" ht="120" x14ac:dyDescent="0.15">
      <c r="A297" s="6" t="s">
        <v>51</v>
      </c>
      <c r="B297" s="6" t="s">
        <v>1286</v>
      </c>
      <c r="C297" s="6" t="s">
        <v>1287</v>
      </c>
      <c r="D297" s="7">
        <v>41474</v>
      </c>
      <c r="E297" s="8" t="s">
        <v>1288</v>
      </c>
      <c r="F297" s="9">
        <v>2013</v>
      </c>
      <c r="G297" s="6" t="s">
        <v>55</v>
      </c>
      <c r="H297" s="10" t="s">
        <v>22</v>
      </c>
      <c r="I297" s="1" t="s">
        <v>23</v>
      </c>
      <c r="J297" s="14" t="s">
        <v>22</v>
      </c>
      <c r="K297" s="11" t="s">
        <v>29</v>
      </c>
      <c r="L297" s="6" t="s">
        <v>1289</v>
      </c>
      <c r="M297" s="116" t="s">
        <v>31</v>
      </c>
      <c r="N297" s="50">
        <v>2021</v>
      </c>
      <c r="O297" s="14" t="s">
        <v>22</v>
      </c>
      <c r="P297" s="14"/>
    </row>
    <row r="298" spans="1:16" ht="180" x14ac:dyDescent="0.15">
      <c r="A298" s="14" t="s">
        <v>1194</v>
      </c>
      <c r="B298" s="6" t="s">
        <v>1290</v>
      </c>
      <c r="C298" s="6" t="s">
        <v>1291</v>
      </c>
      <c r="D298" s="7">
        <v>41477</v>
      </c>
      <c r="E298" s="12" t="s">
        <v>1292</v>
      </c>
      <c r="F298" s="9">
        <v>2013</v>
      </c>
      <c r="G298" s="14" t="s">
        <v>254</v>
      </c>
      <c r="H298" s="10" t="s">
        <v>22</v>
      </c>
      <c r="I298" s="1" t="s">
        <v>23</v>
      </c>
      <c r="J298" s="14" t="s">
        <v>22</v>
      </c>
      <c r="K298" s="11" t="s">
        <v>1293</v>
      </c>
      <c r="L298" s="6" t="s">
        <v>1294</v>
      </c>
      <c r="M298" s="116" t="s">
        <v>26</v>
      </c>
      <c r="N298" s="50">
        <v>2021</v>
      </c>
      <c r="O298" s="14" t="s">
        <v>22</v>
      </c>
      <c r="P298" s="14"/>
    </row>
    <row r="299" spans="1:16" ht="132" x14ac:dyDescent="0.15">
      <c r="A299" s="6" t="s">
        <v>1140</v>
      </c>
      <c r="B299" s="6" t="s">
        <v>1295</v>
      </c>
      <c r="C299" s="6" t="s">
        <v>1296</v>
      </c>
      <c r="D299" s="7">
        <v>41519</v>
      </c>
      <c r="E299" s="8" t="s">
        <v>1297</v>
      </c>
      <c r="F299" s="9">
        <v>2013</v>
      </c>
      <c r="G299" s="6" t="s">
        <v>582</v>
      </c>
      <c r="H299" s="10" t="s">
        <v>34</v>
      </c>
      <c r="I299" s="1" t="s">
        <v>23</v>
      </c>
      <c r="J299" s="10" t="s">
        <v>288</v>
      </c>
      <c r="K299" s="11" t="s">
        <v>213</v>
      </c>
      <c r="L299" s="6" t="s">
        <v>213</v>
      </c>
      <c r="M299" s="116" t="s">
        <v>31</v>
      </c>
      <c r="N299" s="50">
        <v>2021</v>
      </c>
      <c r="O299" s="10" t="s">
        <v>288</v>
      </c>
      <c r="P299" s="10"/>
    </row>
    <row r="300" spans="1:16" ht="108" x14ac:dyDescent="0.15">
      <c r="A300" s="6" t="s">
        <v>772</v>
      </c>
      <c r="B300" s="6" t="s">
        <v>1298</v>
      </c>
      <c r="C300" s="6" t="s">
        <v>1299</v>
      </c>
      <c r="D300" s="7">
        <v>41519</v>
      </c>
      <c r="E300" s="8" t="s">
        <v>1300</v>
      </c>
      <c r="F300" s="9">
        <v>2013</v>
      </c>
      <c r="G300" s="6" t="s">
        <v>1301</v>
      </c>
      <c r="H300" s="10" t="s">
        <v>22</v>
      </c>
      <c r="I300" s="1" t="s">
        <v>23</v>
      </c>
      <c r="J300" s="14" t="s">
        <v>1301</v>
      </c>
      <c r="K300" s="11" t="s">
        <v>394</v>
      </c>
      <c r="L300" s="6" t="s">
        <v>288</v>
      </c>
      <c r="M300" s="116" t="s">
        <v>31</v>
      </c>
      <c r="N300" s="50">
        <v>2021</v>
      </c>
      <c r="O300" s="14" t="s">
        <v>1301</v>
      </c>
      <c r="P300" s="14"/>
    </row>
    <row r="301" spans="1:16" ht="180" x14ac:dyDescent="0.15">
      <c r="A301" s="6" t="s">
        <v>1194</v>
      </c>
      <c r="B301" s="6" t="s">
        <v>1302</v>
      </c>
      <c r="C301" s="6" t="s">
        <v>1303</v>
      </c>
      <c r="D301" s="7">
        <v>41549</v>
      </c>
      <c r="E301" s="12" t="s">
        <v>1304</v>
      </c>
      <c r="F301" s="9">
        <v>2013</v>
      </c>
      <c r="G301" s="6" t="s">
        <v>254</v>
      </c>
      <c r="H301" s="10" t="s">
        <v>22</v>
      </c>
      <c r="I301" s="1" t="s">
        <v>23</v>
      </c>
      <c r="J301" s="14" t="s">
        <v>22</v>
      </c>
      <c r="K301" s="11" t="s">
        <v>1305</v>
      </c>
      <c r="L301" s="6" t="s">
        <v>1306</v>
      </c>
      <c r="M301" s="116" t="s">
        <v>1201</v>
      </c>
      <c r="N301" s="50">
        <v>2021</v>
      </c>
      <c r="O301" s="14" t="s">
        <v>22</v>
      </c>
      <c r="P301" s="14"/>
    </row>
    <row r="302" spans="1:16" ht="180" x14ac:dyDescent="0.15">
      <c r="A302" s="6" t="s">
        <v>1260</v>
      </c>
      <c r="B302" s="6" t="s">
        <v>1307</v>
      </c>
      <c r="C302" s="6" t="s">
        <v>1308</v>
      </c>
      <c r="D302" s="7">
        <v>41577</v>
      </c>
      <c r="E302" s="12" t="s">
        <v>1309</v>
      </c>
      <c r="F302" s="9">
        <v>2013</v>
      </c>
      <c r="G302" s="6" t="s">
        <v>254</v>
      </c>
      <c r="H302" s="10" t="s">
        <v>22</v>
      </c>
      <c r="I302" s="1" t="s">
        <v>23</v>
      </c>
      <c r="J302" s="14" t="s">
        <v>22</v>
      </c>
      <c r="K302" s="11" t="s">
        <v>1310</v>
      </c>
      <c r="L302" s="6" t="s">
        <v>1311</v>
      </c>
      <c r="M302" s="116" t="s">
        <v>1265</v>
      </c>
      <c r="N302" s="50">
        <v>2021</v>
      </c>
      <c r="O302" s="14" t="s">
        <v>22</v>
      </c>
      <c r="P302" s="14"/>
    </row>
    <row r="303" spans="1:16" ht="132" x14ac:dyDescent="0.15">
      <c r="A303" s="6" t="s">
        <v>1312</v>
      </c>
      <c r="B303" s="6" t="s">
        <v>1313</v>
      </c>
      <c r="C303" s="6" t="s">
        <v>1314</v>
      </c>
      <c r="D303" s="7">
        <v>41590</v>
      </c>
      <c r="E303" s="12" t="s">
        <v>1315</v>
      </c>
      <c r="F303" s="9">
        <v>2013</v>
      </c>
      <c r="G303" s="6" t="s">
        <v>254</v>
      </c>
      <c r="H303" s="10" t="s">
        <v>22</v>
      </c>
      <c r="I303" s="1" t="s">
        <v>23</v>
      </c>
      <c r="J303" s="14" t="s">
        <v>22</v>
      </c>
      <c r="K303" s="11" t="s">
        <v>1316</v>
      </c>
      <c r="L303" s="6" t="s">
        <v>1317</v>
      </c>
      <c r="M303" s="116" t="s">
        <v>1318</v>
      </c>
      <c r="N303" s="50">
        <v>2021</v>
      </c>
      <c r="O303" s="14" t="s">
        <v>22</v>
      </c>
      <c r="P303" s="14"/>
    </row>
    <row r="304" spans="1:16" ht="182" x14ac:dyDescent="0.15">
      <c r="A304" s="56" t="s">
        <v>948</v>
      </c>
      <c r="B304" s="58" t="s">
        <v>1319</v>
      </c>
      <c r="C304" s="58" t="s">
        <v>1320</v>
      </c>
      <c r="D304" s="49">
        <v>41593</v>
      </c>
      <c r="E304" s="60" t="s">
        <v>1321</v>
      </c>
      <c r="F304" s="50">
        <v>2013</v>
      </c>
      <c r="G304" s="51" t="s">
        <v>952</v>
      </c>
      <c r="H304" s="51" t="s">
        <v>953</v>
      </c>
      <c r="I304" s="1" t="s">
        <v>23</v>
      </c>
      <c r="J304" s="50" t="s">
        <v>213</v>
      </c>
      <c r="K304" s="50" t="s">
        <v>954</v>
      </c>
      <c r="L304" s="52" t="s">
        <v>955</v>
      </c>
      <c r="M304" s="118" t="s">
        <v>58</v>
      </c>
      <c r="N304" s="50">
        <v>2021</v>
      </c>
      <c r="O304" s="50" t="s">
        <v>213</v>
      </c>
      <c r="P304" s="50"/>
    </row>
    <row r="305" spans="1:16" ht="96" x14ac:dyDescent="0.15">
      <c r="A305" s="6" t="s">
        <v>1322</v>
      </c>
      <c r="B305" s="6" t="s">
        <v>1323</v>
      </c>
      <c r="C305" s="6" t="s">
        <v>1324</v>
      </c>
      <c r="D305" s="7">
        <v>41607</v>
      </c>
      <c r="E305" s="8" t="s">
        <v>1325</v>
      </c>
      <c r="F305" s="9">
        <v>2013</v>
      </c>
      <c r="G305" s="6" t="s">
        <v>55</v>
      </c>
      <c r="H305" s="10" t="s">
        <v>22</v>
      </c>
      <c r="I305" s="1" t="s">
        <v>23</v>
      </c>
      <c r="J305" s="14" t="s">
        <v>22</v>
      </c>
      <c r="K305" s="11" t="s">
        <v>255</v>
      </c>
      <c r="L305" s="6" t="s">
        <v>1326</v>
      </c>
      <c r="M305" s="116" t="s">
        <v>31</v>
      </c>
      <c r="N305" s="50">
        <v>2021</v>
      </c>
      <c r="O305" s="14" t="s">
        <v>22</v>
      </c>
      <c r="P305" s="14"/>
    </row>
    <row r="306" spans="1:16" ht="84" x14ac:dyDescent="0.15">
      <c r="A306" s="6" t="s">
        <v>563</v>
      </c>
      <c r="B306" s="6" t="s">
        <v>1327</v>
      </c>
      <c r="C306" s="6" t="s">
        <v>1328</v>
      </c>
      <c r="D306" s="7">
        <v>41614</v>
      </c>
      <c r="E306" s="12" t="s">
        <v>1329</v>
      </c>
      <c r="F306" s="9">
        <v>2013</v>
      </c>
      <c r="G306" s="6" t="s">
        <v>1330</v>
      </c>
      <c r="H306" s="10" t="s">
        <v>22</v>
      </c>
      <c r="I306" s="1" t="s">
        <v>23</v>
      </c>
      <c r="J306" s="14" t="s">
        <v>22</v>
      </c>
      <c r="K306" s="11" t="s">
        <v>1331</v>
      </c>
      <c r="L306" s="6" t="s">
        <v>1119</v>
      </c>
      <c r="M306" s="116" t="s">
        <v>927</v>
      </c>
      <c r="N306" s="50">
        <v>2021</v>
      </c>
      <c r="O306" s="14" t="s">
        <v>22</v>
      </c>
      <c r="P306" s="14"/>
    </row>
    <row r="307" spans="1:16" ht="132" x14ac:dyDescent="0.15">
      <c r="A307" s="6" t="s">
        <v>563</v>
      </c>
      <c r="B307" s="6" t="s">
        <v>1332</v>
      </c>
      <c r="C307" s="6" t="s">
        <v>1333</v>
      </c>
      <c r="D307" s="7">
        <v>41625</v>
      </c>
      <c r="E307" s="8" t="s">
        <v>1334</v>
      </c>
      <c r="F307" s="9">
        <v>2013</v>
      </c>
      <c r="G307" s="6" t="s">
        <v>55</v>
      </c>
      <c r="H307" s="10" t="s">
        <v>22</v>
      </c>
      <c r="I307" s="1" t="s">
        <v>23</v>
      </c>
      <c r="J307" s="14" t="s">
        <v>22</v>
      </c>
      <c r="K307" s="11" t="s">
        <v>29</v>
      </c>
      <c r="L307" s="10" t="s">
        <v>1335</v>
      </c>
      <c r="M307" s="116" t="s">
        <v>300</v>
      </c>
      <c r="N307" s="50">
        <v>2021</v>
      </c>
      <c r="O307" s="14" t="s">
        <v>22</v>
      </c>
      <c r="P307" s="14"/>
    </row>
    <row r="308" spans="1:16" ht="108" x14ac:dyDescent="0.15">
      <c r="A308" s="6" t="s">
        <v>51</v>
      </c>
      <c r="B308" s="6" t="s">
        <v>1336</v>
      </c>
      <c r="C308" s="6" t="s">
        <v>1337</v>
      </c>
      <c r="D308" s="7">
        <v>41627</v>
      </c>
      <c r="E308" s="8" t="s">
        <v>1338</v>
      </c>
      <c r="F308" s="9">
        <v>2013</v>
      </c>
      <c r="G308" s="68" t="s">
        <v>55</v>
      </c>
      <c r="H308" s="10" t="s">
        <v>22</v>
      </c>
      <c r="I308" s="1" t="s">
        <v>23</v>
      </c>
      <c r="J308" s="14" t="s">
        <v>22</v>
      </c>
      <c r="K308" s="11" t="s">
        <v>330</v>
      </c>
      <c r="L308" s="28" t="s">
        <v>1174</v>
      </c>
      <c r="M308" s="116" t="s">
        <v>31</v>
      </c>
      <c r="N308" s="50">
        <v>2021</v>
      </c>
      <c r="O308" s="14" t="s">
        <v>22</v>
      </c>
      <c r="P308" s="14"/>
    </row>
    <row r="309" spans="1:16" ht="60" x14ac:dyDescent="0.15">
      <c r="A309" s="6" t="s">
        <v>59</v>
      </c>
      <c r="B309" s="6" t="s">
        <v>1339</v>
      </c>
      <c r="C309" s="6" t="s">
        <v>1340</v>
      </c>
      <c r="D309" s="7">
        <v>41628</v>
      </c>
      <c r="E309" s="8" t="s">
        <v>1341</v>
      </c>
      <c r="F309" s="9">
        <v>2013</v>
      </c>
      <c r="G309" s="6" t="s">
        <v>1342</v>
      </c>
      <c r="H309" s="10" t="s">
        <v>22</v>
      </c>
      <c r="I309" s="1" t="s">
        <v>23</v>
      </c>
      <c r="J309" s="14" t="s">
        <v>22</v>
      </c>
      <c r="K309" s="11" t="s">
        <v>1343</v>
      </c>
      <c r="L309" s="6" t="s">
        <v>1344</v>
      </c>
      <c r="M309" s="116" t="s">
        <v>31</v>
      </c>
      <c r="N309" s="50">
        <v>2021</v>
      </c>
      <c r="O309" s="14" t="s">
        <v>22</v>
      </c>
      <c r="P309" s="14"/>
    </row>
    <row r="310" spans="1:16" ht="84" x14ac:dyDescent="0.15">
      <c r="A310" s="6" t="s">
        <v>563</v>
      </c>
      <c r="B310" s="6" t="s">
        <v>1345</v>
      </c>
      <c r="C310" s="6" t="s">
        <v>1346</v>
      </c>
      <c r="D310" s="7">
        <v>41635</v>
      </c>
      <c r="E310" s="8" t="s">
        <v>1347</v>
      </c>
      <c r="F310" s="9">
        <v>2013</v>
      </c>
      <c r="G310" s="6" t="s">
        <v>1348</v>
      </c>
      <c r="H310" s="10" t="s">
        <v>22</v>
      </c>
      <c r="I310" s="1" t="s">
        <v>23</v>
      </c>
      <c r="J310" s="14" t="s">
        <v>22</v>
      </c>
      <c r="K310" s="11" t="s">
        <v>1153</v>
      </c>
      <c r="L310" s="6" t="s">
        <v>1349</v>
      </c>
      <c r="M310" s="116" t="s">
        <v>31</v>
      </c>
      <c r="N310" s="50">
        <v>2021</v>
      </c>
      <c r="O310" s="14" t="s">
        <v>22</v>
      </c>
      <c r="P310" s="14"/>
    </row>
    <row r="311" spans="1:16" ht="72" x14ac:dyDescent="0.15">
      <c r="A311" s="6" t="s">
        <v>563</v>
      </c>
      <c r="B311" s="6" t="s">
        <v>1350</v>
      </c>
      <c r="C311" s="6" t="s">
        <v>1351</v>
      </c>
      <c r="D311" s="7">
        <v>41635</v>
      </c>
      <c r="E311" s="8" t="s">
        <v>1352</v>
      </c>
      <c r="F311" s="9">
        <v>2013</v>
      </c>
      <c r="G311" s="6" t="s">
        <v>582</v>
      </c>
      <c r="H311" s="10" t="s">
        <v>34</v>
      </c>
      <c r="I311" s="1" t="s">
        <v>23</v>
      </c>
      <c r="J311" s="14" t="s">
        <v>288</v>
      </c>
      <c r="K311" s="11" t="s">
        <v>255</v>
      </c>
      <c r="L311" s="6" t="s">
        <v>1353</v>
      </c>
      <c r="M311" s="116" t="s">
        <v>26</v>
      </c>
      <c r="N311" s="50">
        <v>2021</v>
      </c>
      <c r="O311" s="14" t="s">
        <v>288</v>
      </c>
      <c r="P311" s="14"/>
    </row>
    <row r="312" spans="1:16" ht="70" x14ac:dyDescent="0.15">
      <c r="A312" s="6" t="s">
        <v>1354</v>
      </c>
      <c r="B312" s="6" t="s">
        <v>1355</v>
      </c>
      <c r="C312" s="6" t="s">
        <v>1356</v>
      </c>
      <c r="D312" s="7"/>
      <c r="E312" s="91" t="s">
        <v>1357</v>
      </c>
      <c r="F312" s="9">
        <v>2013</v>
      </c>
      <c r="G312" s="6" t="s">
        <v>1358</v>
      </c>
      <c r="H312" s="10" t="s">
        <v>22</v>
      </c>
      <c r="I312" s="1" t="s">
        <v>23</v>
      </c>
      <c r="J312" s="10" t="s">
        <v>1243</v>
      </c>
      <c r="K312" s="11" t="s">
        <v>1359</v>
      </c>
      <c r="L312" s="6" t="s">
        <v>1360</v>
      </c>
      <c r="M312" s="116" t="s">
        <v>26</v>
      </c>
      <c r="N312" s="50">
        <v>2021</v>
      </c>
      <c r="O312" s="10" t="s">
        <v>1243</v>
      </c>
      <c r="P312" s="10"/>
    </row>
    <row r="313" spans="1:16" ht="75" x14ac:dyDescent="0.15">
      <c r="A313" s="52" t="s">
        <v>1361</v>
      </c>
      <c r="B313" s="52" t="s">
        <v>1362</v>
      </c>
      <c r="C313" s="80" t="s">
        <v>1363</v>
      </c>
      <c r="D313" s="72">
        <v>41340</v>
      </c>
      <c r="E313" s="91"/>
      <c r="F313" s="9">
        <v>2013</v>
      </c>
      <c r="G313" s="6" t="s">
        <v>55</v>
      </c>
      <c r="H313" s="10" t="s">
        <v>22</v>
      </c>
      <c r="I313" s="1" t="s">
        <v>23</v>
      </c>
      <c r="J313" s="10" t="s">
        <v>22</v>
      </c>
      <c r="K313" s="97" t="s">
        <v>213</v>
      </c>
      <c r="L313" s="6" t="s">
        <v>982</v>
      </c>
      <c r="M313" s="116" t="s">
        <v>1364</v>
      </c>
      <c r="N313" s="50">
        <v>2021</v>
      </c>
      <c r="O313" s="10" t="s">
        <v>22</v>
      </c>
      <c r="P313" s="10"/>
    </row>
    <row r="314" spans="1:16" ht="84" x14ac:dyDescent="0.15">
      <c r="A314" s="6" t="s">
        <v>1322</v>
      </c>
      <c r="B314" s="6" t="s">
        <v>1365</v>
      </c>
      <c r="C314" s="6" t="s">
        <v>1366</v>
      </c>
      <c r="D314" s="7">
        <v>41656</v>
      </c>
      <c r="E314" s="8" t="s">
        <v>1367</v>
      </c>
      <c r="F314" s="9">
        <v>2014</v>
      </c>
      <c r="G314" s="6" t="s">
        <v>55</v>
      </c>
      <c r="H314" s="10" t="s">
        <v>22</v>
      </c>
      <c r="I314" s="1" t="s">
        <v>23</v>
      </c>
      <c r="J314" s="14" t="s">
        <v>22</v>
      </c>
      <c r="K314" s="11" t="s">
        <v>1368</v>
      </c>
      <c r="L314" s="6" t="s">
        <v>1369</v>
      </c>
      <c r="M314" s="116" t="s">
        <v>31</v>
      </c>
      <c r="N314" s="50">
        <v>2021</v>
      </c>
      <c r="O314" s="14" t="s">
        <v>22</v>
      </c>
      <c r="P314" s="14"/>
    </row>
    <row r="315" spans="1:16" ht="84" x14ac:dyDescent="0.15">
      <c r="A315" s="6" t="s">
        <v>17</v>
      </c>
      <c r="B315" s="6" t="s">
        <v>1370</v>
      </c>
      <c r="C315" s="6" t="s">
        <v>1371</v>
      </c>
      <c r="D315" s="7">
        <v>41670</v>
      </c>
      <c r="E315" s="8" t="s">
        <v>1372</v>
      </c>
      <c r="F315" s="9">
        <v>2014</v>
      </c>
      <c r="G315" s="6" t="s">
        <v>55</v>
      </c>
      <c r="H315" s="10" t="s">
        <v>22</v>
      </c>
      <c r="I315" s="1" t="s">
        <v>23</v>
      </c>
      <c r="J315" s="14" t="s">
        <v>34</v>
      </c>
      <c r="K315" s="11" t="s">
        <v>555</v>
      </c>
      <c r="L315" s="10" t="s">
        <v>1373</v>
      </c>
      <c r="M315" s="116" t="s">
        <v>300</v>
      </c>
      <c r="N315" s="50">
        <v>2021</v>
      </c>
      <c r="O315" s="14" t="s">
        <v>34</v>
      </c>
      <c r="P315" s="14"/>
    </row>
    <row r="316" spans="1:16" ht="120" x14ac:dyDescent="0.15">
      <c r="A316" s="6" t="s">
        <v>17</v>
      </c>
      <c r="B316" s="6" t="s">
        <v>1374</v>
      </c>
      <c r="C316" s="6" t="s">
        <v>1375</v>
      </c>
      <c r="D316" s="7">
        <v>41680</v>
      </c>
      <c r="E316" s="8" t="s">
        <v>1376</v>
      </c>
      <c r="F316" s="9">
        <v>2014</v>
      </c>
      <c r="G316" s="6" t="s">
        <v>55</v>
      </c>
      <c r="H316" s="10" t="s">
        <v>22</v>
      </c>
      <c r="I316" s="1" t="s">
        <v>23</v>
      </c>
      <c r="J316" s="14" t="s">
        <v>34</v>
      </c>
      <c r="K316" s="11" t="s">
        <v>1377</v>
      </c>
      <c r="L316" s="10" t="s">
        <v>1378</v>
      </c>
      <c r="M316" s="116" t="s">
        <v>300</v>
      </c>
      <c r="N316" s="50">
        <v>2021</v>
      </c>
      <c r="O316" s="14" t="s">
        <v>34</v>
      </c>
      <c r="P316" s="14"/>
    </row>
    <row r="317" spans="1:16" ht="36" x14ac:dyDescent="0.15">
      <c r="A317" s="16" t="s">
        <v>1379</v>
      </c>
      <c r="B317" s="16" t="s">
        <v>1380</v>
      </c>
      <c r="C317" s="22" t="s">
        <v>1381</v>
      </c>
      <c r="D317" s="63">
        <v>41687</v>
      </c>
      <c r="E317" s="8" t="s">
        <v>1382</v>
      </c>
      <c r="F317" s="64">
        <v>2014</v>
      </c>
      <c r="G317" s="55" t="s">
        <v>582</v>
      </c>
      <c r="H317" s="55" t="s">
        <v>34</v>
      </c>
      <c r="I317" s="1" t="s">
        <v>23</v>
      </c>
      <c r="J317" s="55" t="s">
        <v>288</v>
      </c>
      <c r="K317" s="6" t="s">
        <v>1383</v>
      </c>
      <c r="L317" s="55" t="s">
        <v>213</v>
      </c>
      <c r="M317" s="121" t="s">
        <v>360</v>
      </c>
      <c r="N317" s="50">
        <v>2021</v>
      </c>
      <c r="O317" s="55" t="s">
        <v>288</v>
      </c>
      <c r="P317" s="55"/>
    </row>
    <row r="318" spans="1:16" ht="204" x14ac:dyDescent="0.15">
      <c r="A318" s="6" t="s">
        <v>1384</v>
      </c>
      <c r="B318" s="6" t="s">
        <v>1385</v>
      </c>
      <c r="C318" s="6" t="s">
        <v>1386</v>
      </c>
      <c r="D318" s="7">
        <v>41710</v>
      </c>
      <c r="E318" s="12" t="s">
        <v>1387</v>
      </c>
      <c r="F318" s="9">
        <v>2014</v>
      </c>
      <c r="G318" s="6"/>
      <c r="H318" s="10"/>
      <c r="I318" s="1" t="s">
        <v>23</v>
      </c>
      <c r="J318" s="14"/>
      <c r="K318" s="11" t="s">
        <v>1388</v>
      </c>
      <c r="L318" s="10" t="s">
        <v>466</v>
      </c>
      <c r="M318" s="116" t="s">
        <v>58</v>
      </c>
      <c r="N318" s="50">
        <v>2021</v>
      </c>
      <c r="O318" s="14"/>
      <c r="P318" s="14"/>
    </row>
    <row r="319" spans="1:16" ht="84" x14ac:dyDescent="0.15">
      <c r="A319" s="6" t="s">
        <v>1140</v>
      </c>
      <c r="B319" s="6" t="s">
        <v>1389</v>
      </c>
      <c r="C319" s="6" t="s">
        <v>1390</v>
      </c>
      <c r="D319" s="7">
        <v>41725</v>
      </c>
      <c r="E319" s="12" t="s">
        <v>1391</v>
      </c>
      <c r="F319" s="9">
        <v>2014</v>
      </c>
      <c r="G319" s="6" t="s">
        <v>582</v>
      </c>
      <c r="H319" s="10" t="s">
        <v>34</v>
      </c>
      <c r="I319" s="1" t="s">
        <v>23</v>
      </c>
      <c r="J319" s="10" t="s">
        <v>288</v>
      </c>
      <c r="K319" s="11" t="s">
        <v>213</v>
      </c>
      <c r="L319" s="6" t="s">
        <v>213</v>
      </c>
      <c r="M319" s="116" t="s">
        <v>31</v>
      </c>
      <c r="N319" s="50">
        <v>2021</v>
      </c>
      <c r="O319" s="10" t="s">
        <v>288</v>
      </c>
      <c r="P319" s="10"/>
    </row>
    <row r="320" spans="1:16" ht="216" x14ac:dyDescent="0.15">
      <c r="A320" s="6" t="s">
        <v>1140</v>
      </c>
      <c r="B320" s="6" t="s">
        <v>1392</v>
      </c>
      <c r="C320" s="6" t="s">
        <v>1393</v>
      </c>
      <c r="D320" s="7">
        <v>41731</v>
      </c>
      <c r="E320" s="8" t="s">
        <v>1394</v>
      </c>
      <c r="F320" s="9">
        <v>2014</v>
      </c>
      <c r="G320" s="6" t="s">
        <v>55</v>
      </c>
      <c r="H320" s="10" t="s">
        <v>22</v>
      </c>
      <c r="I320" s="1" t="s">
        <v>23</v>
      </c>
      <c r="J320" s="14" t="s">
        <v>22</v>
      </c>
      <c r="K320" s="11" t="s">
        <v>213</v>
      </c>
      <c r="L320" s="10" t="s">
        <v>1395</v>
      </c>
      <c r="M320" s="116" t="s">
        <v>31</v>
      </c>
      <c r="N320" s="50">
        <v>2021</v>
      </c>
      <c r="O320" s="14" t="s">
        <v>22</v>
      </c>
      <c r="P320" s="14"/>
    </row>
    <row r="321" spans="1:16" ht="405" x14ac:dyDescent="0.15">
      <c r="A321" s="6" t="s">
        <v>1396</v>
      </c>
      <c r="B321" s="6" t="s">
        <v>1397</v>
      </c>
      <c r="C321" s="6" t="s">
        <v>1398</v>
      </c>
      <c r="D321" s="7">
        <v>41736</v>
      </c>
      <c r="E321" s="8" t="s">
        <v>1399</v>
      </c>
      <c r="F321" s="9">
        <v>2014</v>
      </c>
      <c r="G321" s="6" t="s">
        <v>55</v>
      </c>
      <c r="H321" s="10" t="s">
        <v>22</v>
      </c>
      <c r="I321" s="1" t="s">
        <v>23</v>
      </c>
      <c r="J321" s="14" t="s">
        <v>22</v>
      </c>
      <c r="K321" s="11" t="s">
        <v>1224</v>
      </c>
      <c r="L321" s="10" t="s">
        <v>1400</v>
      </c>
      <c r="M321" s="116" t="s">
        <v>1169</v>
      </c>
      <c r="N321" s="50">
        <v>2021</v>
      </c>
      <c r="O321" s="14" t="s">
        <v>22</v>
      </c>
      <c r="P321" s="14"/>
    </row>
    <row r="322" spans="1:16" ht="240" x14ac:dyDescent="0.15">
      <c r="A322" s="40" t="s">
        <v>17</v>
      </c>
      <c r="B322" s="40" t="s">
        <v>1401</v>
      </c>
      <c r="C322" s="40" t="s">
        <v>1402</v>
      </c>
      <c r="D322" s="42">
        <v>41766</v>
      </c>
      <c r="E322" s="43" t="s">
        <v>1403</v>
      </c>
      <c r="F322" s="44">
        <v>2014</v>
      </c>
      <c r="G322" s="40" t="s">
        <v>1404</v>
      </c>
      <c r="H322" s="45" t="s">
        <v>22</v>
      </c>
      <c r="I322" s="1" t="s">
        <v>23</v>
      </c>
      <c r="J322" s="46" t="s">
        <v>1405</v>
      </c>
      <c r="K322" s="47" t="s">
        <v>29</v>
      </c>
      <c r="L322" s="46" t="s">
        <v>1406</v>
      </c>
      <c r="M322" s="116" t="s">
        <v>300</v>
      </c>
      <c r="N322" s="50">
        <v>2021</v>
      </c>
      <c r="O322" s="46" t="s">
        <v>1405</v>
      </c>
      <c r="P322" s="46"/>
    </row>
    <row r="323" spans="1:16" ht="84" x14ac:dyDescent="0.15">
      <c r="A323" s="6" t="s">
        <v>1312</v>
      </c>
      <c r="B323" s="6" t="s">
        <v>1313</v>
      </c>
      <c r="C323" s="6" t="s">
        <v>1407</v>
      </c>
      <c r="D323" s="7">
        <v>41768</v>
      </c>
      <c r="E323" s="12" t="s">
        <v>1408</v>
      </c>
      <c r="F323" s="9">
        <v>2014</v>
      </c>
      <c r="G323" s="6" t="s">
        <v>254</v>
      </c>
      <c r="H323" s="10" t="s">
        <v>22</v>
      </c>
      <c r="I323" s="1" t="s">
        <v>23</v>
      </c>
      <c r="J323" s="14" t="s">
        <v>22</v>
      </c>
      <c r="K323" s="11" t="s">
        <v>1316</v>
      </c>
      <c r="L323" s="6" t="s">
        <v>1317</v>
      </c>
      <c r="M323" s="116" t="s">
        <v>1318</v>
      </c>
      <c r="N323" s="50">
        <v>2021</v>
      </c>
      <c r="O323" s="14" t="s">
        <v>22</v>
      </c>
      <c r="P323" s="14"/>
    </row>
    <row r="324" spans="1:16" ht="284" x14ac:dyDescent="0.15">
      <c r="A324" s="6" t="s">
        <v>1140</v>
      </c>
      <c r="B324" s="6" t="s">
        <v>1409</v>
      </c>
      <c r="C324" s="6" t="s">
        <v>1410</v>
      </c>
      <c r="D324" s="7">
        <v>41773</v>
      </c>
      <c r="E324" s="8" t="s">
        <v>1411</v>
      </c>
      <c r="F324" s="9">
        <v>2014</v>
      </c>
      <c r="G324" s="6" t="s">
        <v>582</v>
      </c>
      <c r="H324" s="10" t="s">
        <v>34</v>
      </c>
      <c r="I324" s="1" t="s">
        <v>23</v>
      </c>
      <c r="J324" s="14" t="s">
        <v>213</v>
      </c>
      <c r="K324" s="11" t="s">
        <v>29</v>
      </c>
      <c r="L324" s="10" t="s">
        <v>213</v>
      </c>
      <c r="M324" s="117" t="s">
        <v>673</v>
      </c>
      <c r="N324" s="50">
        <v>2021</v>
      </c>
      <c r="O324" s="14" t="s">
        <v>213</v>
      </c>
      <c r="P324" s="14"/>
    </row>
    <row r="325" spans="1:16" ht="72" x14ac:dyDescent="0.15">
      <c r="A325" s="16" t="s">
        <v>17</v>
      </c>
      <c r="B325" s="22" t="s">
        <v>1412</v>
      </c>
      <c r="C325" s="6" t="s">
        <v>1413</v>
      </c>
      <c r="D325" s="62">
        <v>41787</v>
      </c>
      <c r="E325" s="8" t="s">
        <v>1414</v>
      </c>
      <c r="F325" s="22">
        <v>2014</v>
      </c>
      <c r="G325" s="55" t="s">
        <v>55</v>
      </c>
      <c r="H325" s="55" t="s">
        <v>22</v>
      </c>
      <c r="I325" s="1" t="s">
        <v>23</v>
      </c>
      <c r="J325" s="55" t="s">
        <v>22</v>
      </c>
      <c r="K325" s="55" t="s">
        <v>213</v>
      </c>
      <c r="L325" s="22" t="s">
        <v>213</v>
      </c>
      <c r="M325" s="116" t="s">
        <v>300</v>
      </c>
      <c r="N325" s="50">
        <v>2021</v>
      </c>
      <c r="O325" s="55" t="s">
        <v>22</v>
      </c>
      <c r="P325" s="55"/>
    </row>
    <row r="326" spans="1:16" ht="328" x14ac:dyDescent="0.15">
      <c r="A326" s="6" t="s">
        <v>542</v>
      </c>
      <c r="B326" s="6" t="s">
        <v>1415</v>
      </c>
      <c r="C326" s="6" t="s">
        <v>1416</v>
      </c>
      <c r="D326" s="7">
        <v>41796</v>
      </c>
      <c r="E326" s="8" t="s">
        <v>1417</v>
      </c>
      <c r="F326" s="9">
        <v>2014</v>
      </c>
      <c r="G326" s="6" t="s">
        <v>254</v>
      </c>
      <c r="H326" s="10" t="s">
        <v>22</v>
      </c>
      <c r="I326" s="1" t="s">
        <v>23</v>
      </c>
      <c r="J326" s="14" t="s">
        <v>1243</v>
      </c>
      <c r="K326" s="11"/>
      <c r="L326" s="10" t="s">
        <v>1418</v>
      </c>
      <c r="M326" s="117" t="s">
        <v>673</v>
      </c>
      <c r="N326" s="50">
        <v>2021</v>
      </c>
      <c r="O326" s="14" t="s">
        <v>1243</v>
      </c>
      <c r="P326" s="14"/>
    </row>
    <row r="327" spans="1:16" ht="84" x14ac:dyDescent="0.15">
      <c r="A327" s="40" t="s">
        <v>542</v>
      </c>
      <c r="B327" s="40" t="s">
        <v>1419</v>
      </c>
      <c r="C327" s="40" t="s">
        <v>1420</v>
      </c>
      <c r="D327" s="42">
        <v>41815</v>
      </c>
      <c r="E327" s="43" t="s">
        <v>1421</v>
      </c>
      <c r="F327" s="44">
        <v>2014</v>
      </c>
      <c r="G327" s="40" t="s">
        <v>1422</v>
      </c>
      <c r="H327" s="45" t="s">
        <v>22</v>
      </c>
      <c r="I327" s="1" t="s">
        <v>23</v>
      </c>
      <c r="J327" s="46" t="s">
        <v>22</v>
      </c>
      <c r="K327" s="47" t="s">
        <v>213</v>
      </c>
      <c r="L327" s="14" t="s">
        <v>1423</v>
      </c>
      <c r="M327" s="117" t="s">
        <v>31</v>
      </c>
      <c r="N327" s="50">
        <v>2021</v>
      </c>
      <c r="O327" s="46" t="s">
        <v>22</v>
      </c>
      <c r="P327" s="46"/>
    </row>
    <row r="328" spans="1:16" ht="168" x14ac:dyDescent="0.15">
      <c r="A328" s="40" t="s">
        <v>1424</v>
      </c>
      <c r="B328" s="40" t="s">
        <v>1425</v>
      </c>
      <c r="C328" s="40" t="s">
        <v>1426</v>
      </c>
      <c r="D328" s="42">
        <v>41835</v>
      </c>
      <c r="E328" s="67" t="s">
        <v>1427</v>
      </c>
      <c r="F328" s="44">
        <v>2014</v>
      </c>
      <c r="G328" s="40" t="s">
        <v>582</v>
      </c>
      <c r="H328" s="45" t="s">
        <v>34</v>
      </c>
      <c r="I328" s="1" t="s">
        <v>23</v>
      </c>
      <c r="J328" s="46" t="s">
        <v>213</v>
      </c>
      <c r="K328" s="47" t="s">
        <v>1428</v>
      </c>
      <c r="L328" s="14" t="s">
        <v>213</v>
      </c>
      <c r="M328" s="117" t="s">
        <v>673</v>
      </c>
      <c r="N328" s="50">
        <v>2021</v>
      </c>
      <c r="O328" s="46" t="s">
        <v>213</v>
      </c>
      <c r="P328" s="46"/>
    </row>
    <row r="329" spans="1:16" ht="60" x14ac:dyDescent="0.15">
      <c r="A329" s="40" t="s">
        <v>1429</v>
      </c>
      <c r="B329" s="40" t="s">
        <v>1430</v>
      </c>
      <c r="C329" s="40" t="s">
        <v>1431</v>
      </c>
      <c r="D329" s="42">
        <v>41844</v>
      </c>
      <c r="E329" s="43" t="s">
        <v>1432</v>
      </c>
      <c r="F329" s="44">
        <v>2014</v>
      </c>
      <c r="G329" s="40" t="s">
        <v>1422</v>
      </c>
      <c r="H329" s="45" t="s">
        <v>22</v>
      </c>
      <c r="I329" s="1" t="s">
        <v>23</v>
      </c>
      <c r="J329" s="46" t="s">
        <v>213</v>
      </c>
      <c r="K329" s="47" t="s">
        <v>213</v>
      </c>
      <c r="L329" s="46" t="s">
        <v>1433</v>
      </c>
      <c r="M329" s="117" t="s">
        <v>31</v>
      </c>
      <c r="N329" s="50">
        <v>2021</v>
      </c>
      <c r="O329" s="46" t="s">
        <v>213</v>
      </c>
      <c r="P329" s="46"/>
    </row>
    <row r="330" spans="1:16" ht="168" x14ac:dyDescent="0.15">
      <c r="A330" s="6" t="s">
        <v>1434</v>
      </c>
      <c r="B330" s="6" t="s">
        <v>1435</v>
      </c>
      <c r="C330" s="6" t="s">
        <v>1436</v>
      </c>
      <c r="D330" s="7">
        <v>41851</v>
      </c>
      <c r="E330" s="8" t="s">
        <v>1437</v>
      </c>
      <c r="F330" s="9">
        <v>2014</v>
      </c>
      <c r="G330" s="6" t="s">
        <v>582</v>
      </c>
      <c r="H330" s="10" t="s">
        <v>34</v>
      </c>
      <c r="I330" s="1" t="s">
        <v>23</v>
      </c>
      <c r="J330" s="14" t="s">
        <v>213</v>
      </c>
      <c r="K330" s="11" t="s">
        <v>213</v>
      </c>
      <c r="L330" s="10" t="s">
        <v>288</v>
      </c>
      <c r="M330" s="116" t="s">
        <v>58</v>
      </c>
      <c r="N330" s="50">
        <v>2021</v>
      </c>
      <c r="O330" s="14" t="s">
        <v>213</v>
      </c>
      <c r="P330" s="14"/>
    </row>
    <row r="331" spans="1:16" ht="144" x14ac:dyDescent="0.15">
      <c r="A331" s="40" t="s">
        <v>17</v>
      </c>
      <c r="B331" s="40" t="s">
        <v>1438</v>
      </c>
      <c r="C331" s="40" t="s">
        <v>1439</v>
      </c>
      <c r="D331" s="42">
        <v>41851</v>
      </c>
      <c r="E331" s="43" t="s">
        <v>1440</v>
      </c>
      <c r="F331" s="44">
        <v>2014</v>
      </c>
      <c r="G331" s="40" t="s">
        <v>582</v>
      </c>
      <c r="H331" s="45" t="s">
        <v>34</v>
      </c>
      <c r="I331" s="1" t="s">
        <v>23</v>
      </c>
      <c r="J331" s="46" t="s">
        <v>213</v>
      </c>
      <c r="K331" s="47" t="s">
        <v>213</v>
      </c>
      <c r="L331" s="14" t="s">
        <v>288</v>
      </c>
      <c r="M331" s="116" t="s">
        <v>58</v>
      </c>
      <c r="N331" s="50">
        <v>2021</v>
      </c>
      <c r="O331" s="46" t="s">
        <v>213</v>
      </c>
      <c r="P331" s="46"/>
    </row>
    <row r="332" spans="1:16" ht="156" x14ac:dyDescent="0.15">
      <c r="A332" s="6" t="s">
        <v>889</v>
      </c>
      <c r="B332" s="6" t="s">
        <v>1441</v>
      </c>
      <c r="C332" s="6" t="s">
        <v>1442</v>
      </c>
      <c r="D332" s="7">
        <v>41856</v>
      </c>
      <c r="E332" s="8" t="s">
        <v>1443</v>
      </c>
      <c r="F332" s="9">
        <v>2014</v>
      </c>
      <c r="G332" s="6" t="s">
        <v>582</v>
      </c>
      <c r="H332" s="10" t="s">
        <v>34</v>
      </c>
      <c r="I332" s="1" t="s">
        <v>23</v>
      </c>
      <c r="J332" s="14" t="s">
        <v>213</v>
      </c>
      <c r="K332" s="11" t="s">
        <v>213</v>
      </c>
      <c r="L332" s="10" t="s">
        <v>288</v>
      </c>
      <c r="M332" s="116" t="s">
        <v>300</v>
      </c>
      <c r="N332" s="50">
        <v>2021</v>
      </c>
      <c r="O332" s="14" t="s">
        <v>213</v>
      </c>
      <c r="P332" s="14"/>
    </row>
    <row r="333" spans="1:16" ht="284" x14ac:dyDescent="0.15">
      <c r="A333" s="6" t="s">
        <v>889</v>
      </c>
      <c r="B333" s="6" t="s">
        <v>1444</v>
      </c>
      <c r="C333" s="6" t="s">
        <v>1445</v>
      </c>
      <c r="D333" s="7">
        <v>41863</v>
      </c>
      <c r="E333" s="8" t="s">
        <v>1446</v>
      </c>
      <c r="F333" s="9">
        <v>2014</v>
      </c>
      <c r="G333" s="6" t="s">
        <v>582</v>
      </c>
      <c r="H333" s="10" t="s">
        <v>34</v>
      </c>
      <c r="I333" s="1" t="s">
        <v>23</v>
      </c>
      <c r="J333" s="14" t="s">
        <v>288</v>
      </c>
      <c r="K333" s="11" t="s">
        <v>29</v>
      </c>
      <c r="L333" s="69" t="s">
        <v>213</v>
      </c>
      <c r="M333" s="116" t="s">
        <v>1211</v>
      </c>
      <c r="N333" s="50">
        <v>2021</v>
      </c>
      <c r="O333" s="14" t="s">
        <v>288</v>
      </c>
      <c r="P333" s="14"/>
    </row>
    <row r="334" spans="1:16" ht="192" x14ac:dyDescent="0.15">
      <c r="A334" s="6" t="s">
        <v>563</v>
      </c>
      <c r="B334" s="6" t="s">
        <v>1447</v>
      </c>
      <c r="C334" s="6" t="s">
        <v>1448</v>
      </c>
      <c r="D334" s="7">
        <v>41863</v>
      </c>
      <c r="E334" s="8" t="s">
        <v>1449</v>
      </c>
      <c r="F334" s="9">
        <v>2014</v>
      </c>
      <c r="G334" s="6" t="s">
        <v>55</v>
      </c>
      <c r="H334" s="10" t="s">
        <v>22</v>
      </c>
      <c r="I334" s="1" t="s">
        <v>23</v>
      </c>
      <c r="J334" s="14" t="s">
        <v>1450</v>
      </c>
      <c r="K334" s="11" t="s">
        <v>213</v>
      </c>
      <c r="L334" s="10" t="s">
        <v>288</v>
      </c>
      <c r="M334" s="116" t="s">
        <v>26</v>
      </c>
      <c r="N334" s="50">
        <v>2021</v>
      </c>
      <c r="O334" s="14" t="s">
        <v>1450</v>
      </c>
      <c r="P334" s="14"/>
    </row>
    <row r="335" spans="1:16" ht="204" x14ac:dyDescent="0.15">
      <c r="A335" s="6" t="s">
        <v>563</v>
      </c>
      <c r="B335" s="6" t="s">
        <v>1451</v>
      </c>
      <c r="C335" s="6" t="s">
        <v>1452</v>
      </c>
      <c r="D335" s="7">
        <v>41863</v>
      </c>
      <c r="E335" s="8" t="s">
        <v>1453</v>
      </c>
      <c r="F335" s="9">
        <v>2014</v>
      </c>
      <c r="G335" s="6" t="s">
        <v>582</v>
      </c>
      <c r="H335" s="10" t="s">
        <v>34</v>
      </c>
      <c r="I335" s="1" t="s">
        <v>23</v>
      </c>
      <c r="J335" s="14" t="s">
        <v>213</v>
      </c>
      <c r="K335" s="11" t="s">
        <v>213</v>
      </c>
      <c r="L335" s="10" t="s">
        <v>288</v>
      </c>
      <c r="M335" s="116" t="s">
        <v>300</v>
      </c>
      <c r="N335" s="50">
        <v>2021</v>
      </c>
      <c r="O335" s="14" t="s">
        <v>213</v>
      </c>
      <c r="P335" s="14"/>
    </row>
    <row r="336" spans="1:16" ht="60" x14ac:dyDescent="0.15">
      <c r="A336" s="6" t="s">
        <v>229</v>
      </c>
      <c r="B336" s="6" t="s">
        <v>1454</v>
      </c>
      <c r="C336" s="6" t="s">
        <v>1455</v>
      </c>
      <c r="D336" s="7">
        <v>41873</v>
      </c>
      <c r="E336" s="8" t="s">
        <v>1456</v>
      </c>
      <c r="F336" s="9">
        <v>2014</v>
      </c>
      <c r="G336" s="6" t="s">
        <v>55</v>
      </c>
      <c r="H336" s="10" t="s">
        <v>213</v>
      </c>
      <c r="I336" s="1" t="s">
        <v>23</v>
      </c>
      <c r="J336" s="14" t="s">
        <v>288</v>
      </c>
      <c r="K336" s="11" t="s">
        <v>213</v>
      </c>
      <c r="L336" s="6" t="s">
        <v>213</v>
      </c>
      <c r="M336" s="116" t="s">
        <v>300</v>
      </c>
      <c r="N336" s="50">
        <v>2021</v>
      </c>
      <c r="O336" s="14" t="s">
        <v>288</v>
      </c>
      <c r="P336" s="14"/>
    </row>
    <row r="337" spans="1:16" ht="60" x14ac:dyDescent="0.15">
      <c r="A337" s="6" t="s">
        <v>1424</v>
      </c>
      <c r="B337" s="6" t="s">
        <v>1457</v>
      </c>
      <c r="C337" s="6" t="s">
        <v>1458</v>
      </c>
      <c r="D337" s="7">
        <v>41914</v>
      </c>
      <c r="E337" s="8" t="s">
        <v>1459</v>
      </c>
      <c r="F337" s="9">
        <v>2014</v>
      </c>
      <c r="G337" s="6" t="s">
        <v>213</v>
      </c>
      <c r="H337" s="10" t="s">
        <v>34</v>
      </c>
      <c r="I337" s="1" t="s">
        <v>23</v>
      </c>
      <c r="J337" s="14" t="s">
        <v>288</v>
      </c>
      <c r="K337" s="11" t="s">
        <v>1460</v>
      </c>
      <c r="L337" s="6" t="s">
        <v>1243</v>
      </c>
      <c r="M337" s="116" t="s">
        <v>26</v>
      </c>
      <c r="N337" s="50">
        <v>2021</v>
      </c>
      <c r="O337" s="14" t="s">
        <v>288</v>
      </c>
      <c r="P337" s="14"/>
    </row>
    <row r="338" spans="1:16" ht="108" x14ac:dyDescent="0.15">
      <c r="A338" s="6" t="s">
        <v>1461</v>
      </c>
      <c r="B338" s="6" t="s">
        <v>1462</v>
      </c>
      <c r="C338" s="6" t="s">
        <v>1463</v>
      </c>
      <c r="D338" s="7">
        <v>41933</v>
      </c>
      <c r="E338" s="8" t="s">
        <v>1464</v>
      </c>
      <c r="F338" s="9">
        <v>2014</v>
      </c>
      <c r="G338" s="6" t="s">
        <v>55</v>
      </c>
      <c r="H338" s="10" t="s">
        <v>22</v>
      </c>
      <c r="I338" s="1" t="s">
        <v>23</v>
      </c>
      <c r="J338" s="14" t="s">
        <v>22</v>
      </c>
      <c r="K338" s="11" t="s">
        <v>29</v>
      </c>
      <c r="L338" s="6" t="s">
        <v>1465</v>
      </c>
      <c r="M338" s="116" t="s">
        <v>31</v>
      </c>
      <c r="N338" s="50">
        <v>2021</v>
      </c>
      <c r="O338" s="14" t="s">
        <v>22</v>
      </c>
      <c r="P338" s="14"/>
    </row>
    <row r="339" spans="1:16" ht="144" x14ac:dyDescent="0.15">
      <c r="A339" s="6" t="s">
        <v>1461</v>
      </c>
      <c r="B339" s="6" t="s">
        <v>1466</v>
      </c>
      <c r="C339" s="6" t="s">
        <v>1467</v>
      </c>
      <c r="D339" s="7">
        <v>41933</v>
      </c>
      <c r="E339" s="8" t="s">
        <v>1468</v>
      </c>
      <c r="F339" s="9">
        <v>2014</v>
      </c>
      <c r="G339" s="6" t="s">
        <v>55</v>
      </c>
      <c r="H339" s="10" t="s">
        <v>34</v>
      </c>
      <c r="I339" s="1" t="s">
        <v>23</v>
      </c>
      <c r="J339" s="14" t="s">
        <v>1243</v>
      </c>
      <c r="K339" s="47" t="s">
        <v>29</v>
      </c>
      <c r="L339" s="6" t="s">
        <v>1243</v>
      </c>
      <c r="M339" s="116" t="s">
        <v>300</v>
      </c>
      <c r="N339" s="50">
        <v>2021</v>
      </c>
      <c r="O339" s="14" t="s">
        <v>1243</v>
      </c>
      <c r="P339" s="14"/>
    </row>
    <row r="340" spans="1:16" ht="45" x14ac:dyDescent="0.15">
      <c r="A340" s="52" t="s">
        <v>17</v>
      </c>
      <c r="B340" s="52" t="s">
        <v>1469</v>
      </c>
      <c r="C340" s="80" t="s">
        <v>1470</v>
      </c>
      <c r="D340" s="72">
        <v>42003</v>
      </c>
      <c r="E340" s="91"/>
      <c r="F340" s="9">
        <v>2014</v>
      </c>
      <c r="G340" s="6" t="s">
        <v>55</v>
      </c>
      <c r="H340" s="10" t="s">
        <v>22</v>
      </c>
      <c r="I340" s="1" t="s">
        <v>23</v>
      </c>
      <c r="J340" s="10" t="s">
        <v>22</v>
      </c>
      <c r="K340" s="97" t="s">
        <v>213</v>
      </c>
      <c r="L340" s="6" t="s">
        <v>982</v>
      </c>
      <c r="M340" s="116" t="s">
        <v>58</v>
      </c>
      <c r="N340" s="50">
        <v>2021</v>
      </c>
      <c r="O340" s="10" t="s">
        <v>22</v>
      </c>
      <c r="P340" s="10"/>
    </row>
    <row r="341" spans="1:16" ht="295" x14ac:dyDescent="0.15">
      <c r="A341" s="6" t="s">
        <v>1471</v>
      </c>
      <c r="B341" s="6" t="s">
        <v>1472</v>
      </c>
      <c r="C341" s="6" t="s">
        <v>1473</v>
      </c>
      <c r="D341" s="7">
        <v>42080</v>
      </c>
      <c r="E341" s="8" t="s">
        <v>1474</v>
      </c>
      <c r="F341" s="9">
        <v>2015</v>
      </c>
      <c r="G341" s="6" t="s">
        <v>1475</v>
      </c>
      <c r="H341" s="10" t="s">
        <v>34</v>
      </c>
      <c r="I341" s="1" t="s">
        <v>23</v>
      </c>
      <c r="J341" s="14" t="s">
        <v>213</v>
      </c>
      <c r="K341" s="47" t="s">
        <v>213</v>
      </c>
      <c r="L341" s="6" t="s">
        <v>213</v>
      </c>
      <c r="M341" s="116" t="s">
        <v>360</v>
      </c>
      <c r="N341" s="50">
        <v>2021</v>
      </c>
      <c r="O341" s="14" t="s">
        <v>213</v>
      </c>
      <c r="P341" s="14"/>
    </row>
    <row r="342" spans="1:16" ht="108" x14ac:dyDescent="0.15">
      <c r="A342" s="6" t="s">
        <v>606</v>
      </c>
      <c r="B342" s="6" t="s">
        <v>1476</v>
      </c>
      <c r="C342" s="6" t="s">
        <v>1477</v>
      </c>
      <c r="D342" s="7">
        <v>42150</v>
      </c>
      <c r="E342" s="70" t="s">
        <v>1478</v>
      </c>
      <c r="F342" s="9">
        <v>2015</v>
      </c>
      <c r="G342" s="6" t="s">
        <v>1479</v>
      </c>
      <c r="H342" s="10" t="s">
        <v>22</v>
      </c>
      <c r="I342" s="1" t="s">
        <v>23</v>
      </c>
      <c r="J342" s="14" t="s">
        <v>22</v>
      </c>
      <c r="K342" s="47" t="s">
        <v>1480</v>
      </c>
      <c r="L342" s="6" t="s">
        <v>1481</v>
      </c>
      <c r="M342" s="116" t="s">
        <v>1482</v>
      </c>
      <c r="N342" s="50">
        <v>2021</v>
      </c>
      <c r="O342" s="14" t="s">
        <v>22</v>
      </c>
      <c r="P342" s="14"/>
    </row>
    <row r="343" spans="1:16" ht="84" x14ac:dyDescent="0.15">
      <c r="A343" s="6" t="s">
        <v>704</v>
      </c>
      <c r="B343" s="6" t="s">
        <v>1483</v>
      </c>
      <c r="C343" s="6" t="s">
        <v>1484</v>
      </c>
      <c r="D343" s="7">
        <v>42150</v>
      </c>
      <c r="E343" s="8" t="s">
        <v>1485</v>
      </c>
      <c r="F343" s="9">
        <v>2015</v>
      </c>
      <c r="G343" s="6" t="s">
        <v>1486</v>
      </c>
      <c r="H343" s="10" t="s">
        <v>22</v>
      </c>
      <c r="I343" s="1" t="s">
        <v>23</v>
      </c>
      <c r="J343" s="14" t="s">
        <v>22</v>
      </c>
      <c r="K343" s="11" t="s">
        <v>713</v>
      </c>
      <c r="L343" s="6" t="s">
        <v>1487</v>
      </c>
      <c r="M343" s="116" t="s">
        <v>58</v>
      </c>
      <c r="N343" s="50">
        <v>2021</v>
      </c>
      <c r="O343" s="14" t="s">
        <v>22</v>
      </c>
      <c r="P343" s="14"/>
    </row>
    <row r="344" spans="1:16" ht="72" x14ac:dyDescent="0.15">
      <c r="A344" s="6" t="s">
        <v>704</v>
      </c>
      <c r="B344" s="6" t="s">
        <v>1488</v>
      </c>
      <c r="C344" s="6" t="s">
        <v>1489</v>
      </c>
      <c r="D344" s="7">
        <v>42150</v>
      </c>
      <c r="E344" s="8" t="s">
        <v>1490</v>
      </c>
      <c r="F344" s="9">
        <v>2015</v>
      </c>
      <c r="G344" s="6" t="s">
        <v>1491</v>
      </c>
      <c r="H344" s="10" t="s">
        <v>22</v>
      </c>
      <c r="I344" s="1" t="s">
        <v>23</v>
      </c>
      <c r="J344" s="14" t="s">
        <v>22</v>
      </c>
      <c r="K344" s="11" t="s">
        <v>394</v>
      </c>
      <c r="L344" s="6" t="s">
        <v>518</v>
      </c>
      <c r="M344" s="116" t="s">
        <v>31</v>
      </c>
      <c r="N344" s="50">
        <v>2021</v>
      </c>
      <c r="O344" s="14" t="s">
        <v>22</v>
      </c>
      <c r="P344" s="14"/>
    </row>
    <row r="345" spans="1:16" ht="251" x14ac:dyDescent="0.15">
      <c r="A345" s="6" t="s">
        <v>704</v>
      </c>
      <c r="B345" s="6" t="s">
        <v>1492</v>
      </c>
      <c r="C345" s="6" t="s">
        <v>1489</v>
      </c>
      <c r="D345" s="7">
        <v>42150</v>
      </c>
      <c r="E345" s="8" t="s">
        <v>1490</v>
      </c>
      <c r="F345" s="9">
        <v>2015</v>
      </c>
      <c r="G345" s="27" t="s">
        <v>1493</v>
      </c>
      <c r="H345" s="10" t="s">
        <v>22</v>
      </c>
      <c r="I345" s="1" t="s">
        <v>23</v>
      </c>
      <c r="J345" s="14" t="s">
        <v>22</v>
      </c>
      <c r="K345" s="11" t="s">
        <v>719</v>
      </c>
      <c r="L345" s="28" t="s">
        <v>1494</v>
      </c>
      <c r="M345" s="116" t="s">
        <v>300</v>
      </c>
      <c r="N345" s="50">
        <v>2021</v>
      </c>
      <c r="O345" s="14" t="s">
        <v>22</v>
      </c>
      <c r="P345" s="14"/>
    </row>
    <row r="346" spans="1:16" ht="108" x14ac:dyDescent="0.15">
      <c r="A346" s="6" t="s">
        <v>889</v>
      </c>
      <c r="B346" s="6" t="s">
        <v>1495</v>
      </c>
      <c r="C346" s="6" t="s">
        <v>1496</v>
      </c>
      <c r="D346" s="7">
        <v>42150</v>
      </c>
      <c r="E346" s="8" t="s">
        <v>1497</v>
      </c>
      <c r="F346" s="9">
        <v>2015</v>
      </c>
      <c r="G346" s="6" t="s">
        <v>1498</v>
      </c>
      <c r="H346" s="10" t="s">
        <v>22</v>
      </c>
      <c r="I346" s="1" t="s">
        <v>23</v>
      </c>
      <c r="J346" s="14" t="s">
        <v>22</v>
      </c>
      <c r="K346" s="47" t="s">
        <v>29</v>
      </c>
      <c r="L346" s="6" t="s">
        <v>1499</v>
      </c>
      <c r="M346" s="116" t="s">
        <v>360</v>
      </c>
      <c r="N346" s="50">
        <v>2021</v>
      </c>
      <c r="O346" s="14" t="s">
        <v>22</v>
      </c>
      <c r="P346" s="14"/>
    </row>
    <row r="347" spans="1:16" ht="216" x14ac:dyDescent="0.15">
      <c r="A347" s="6" t="s">
        <v>889</v>
      </c>
      <c r="B347" s="6" t="s">
        <v>1500</v>
      </c>
      <c r="C347" s="6" t="s">
        <v>1496</v>
      </c>
      <c r="D347" s="7">
        <v>42150</v>
      </c>
      <c r="E347" s="8" t="s">
        <v>1497</v>
      </c>
      <c r="F347" s="9">
        <v>2015</v>
      </c>
      <c r="G347" s="6" t="s">
        <v>1501</v>
      </c>
      <c r="H347" s="10" t="s">
        <v>22</v>
      </c>
      <c r="I347" s="1" t="s">
        <v>23</v>
      </c>
      <c r="J347" s="14" t="s">
        <v>1502</v>
      </c>
      <c r="K347" s="47" t="s">
        <v>29</v>
      </c>
      <c r="L347" s="6" t="s">
        <v>1503</v>
      </c>
      <c r="M347" s="116" t="s">
        <v>300</v>
      </c>
      <c r="N347" s="50">
        <v>2021</v>
      </c>
      <c r="O347" s="14" t="s">
        <v>1502</v>
      </c>
      <c r="P347" s="14"/>
    </row>
    <row r="348" spans="1:16" ht="108" x14ac:dyDescent="0.15">
      <c r="A348" s="6" t="s">
        <v>563</v>
      </c>
      <c r="B348" s="6" t="s">
        <v>1504</v>
      </c>
      <c r="C348" s="6" t="s">
        <v>1496</v>
      </c>
      <c r="D348" s="7">
        <v>42150</v>
      </c>
      <c r="E348" s="8" t="s">
        <v>1497</v>
      </c>
      <c r="F348" s="9">
        <v>2015</v>
      </c>
      <c r="G348" s="6" t="s">
        <v>1505</v>
      </c>
      <c r="H348" s="10" t="s">
        <v>22</v>
      </c>
      <c r="I348" s="1" t="s">
        <v>23</v>
      </c>
      <c r="J348" s="14" t="s">
        <v>22</v>
      </c>
      <c r="K348" s="47" t="s">
        <v>29</v>
      </c>
      <c r="L348" s="6" t="s">
        <v>1506</v>
      </c>
      <c r="M348" s="116" t="s">
        <v>31</v>
      </c>
      <c r="N348" s="50">
        <v>2021</v>
      </c>
      <c r="O348" s="14" t="s">
        <v>22</v>
      </c>
      <c r="P348" s="14"/>
    </row>
    <row r="349" spans="1:16" ht="60" x14ac:dyDescent="0.15">
      <c r="A349" s="6" t="s">
        <v>1507</v>
      </c>
      <c r="B349" s="6" t="s">
        <v>1508</v>
      </c>
      <c r="C349" s="6" t="s">
        <v>1496</v>
      </c>
      <c r="D349" s="7">
        <v>42150</v>
      </c>
      <c r="E349" s="8" t="s">
        <v>1497</v>
      </c>
      <c r="F349" s="9">
        <v>2015</v>
      </c>
      <c r="G349" s="6" t="s">
        <v>1509</v>
      </c>
      <c r="H349" s="10" t="s">
        <v>22</v>
      </c>
      <c r="I349" s="1" t="s">
        <v>23</v>
      </c>
      <c r="J349" s="14" t="s">
        <v>288</v>
      </c>
      <c r="K349" s="11" t="s">
        <v>213</v>
      </c>
      <c r="L349" s="6" t="s">
        <v>213</v>
      </c>
      <c r="M349" s="116" t="s">
        <v>50</v>
      </c>
      <c r="N349" s="50">
        <v>2021</v>
      </c>
      <c r="O349" s="14" t="s">
        <v>288</v>
      </c>
      <c r="P349" s="14"/>
    </row>
    <row r="350" spans="1:16" ht="108" x14ac:dyDescent="0.15">
      <c r="A350" s="6" t="s">
        <v>17</v>
      </c>
      <c r="B350" s="6" t="s">
        <v>1510</v>
      </c>
      <c r="C350" s="6" t="s">
        <v>1496</v>
      </c>
      <c r="D350" s="7">
        <v>42150</v>
      </c>
      <c r="E350" s="8" t="s">
        <v>1497</v>
      </c>
      <c r="F350" s="9">
        <v>2015</v>
      </c>
      <c r="G350" s="6" t="s">
        <v>1511</v>
      </c>
      <c r="H350" s="10" t="s">
        <v>22</v>
      </c>
      <c r="I350" s="1" t="s">
        <v>23</v>
      </c>
      <c r="J350" s="14" t="s">
        <v>1502</v>
      </c>
      <c r="K350" s="11" t="s">
        <v>29</v>
      </c>
      <c r="L350" s="10" t="s">
        <v>1502</v>
      </c>
      <c r="M350" s="116" t="s">
        <v>1211</v>
      </c>
      <c r="N350" s="50">
        <v>2021</v>
      </c>
      <c r="O350" s="14" t="s">
        <v>1502</v>
      </c>
      <c r="P350" s="14"/>
    </row>
    <row r="351" spans="1:16" ht="240" x14ac:dyDescent="0.15">
      <c r="A351" s="40" t="s">
        <v>17</v>
      </c>
      <c r="B351" s="40" t="s">
        <v>1512</v>
      </c>
      <c r="C351" s="40" t="s">
        <v>1496</v>
      </c>
      <c r="D351" s="42">
        <v>42150</v>
      </c>
      <c r="E351" s="8" t="s">
        <v>1497</v>
      </c>
      <c r="F351" s="44">
        <v>2015</v>
      </c>
      <c r="G351" s="40" t="s">
        <v>1513</v>
      </c>
      <c r="H351" s="45" t="s">
        <v>22</v>
      </c>
      <c r="I351" s="1" t="s">
        <v>23</v>
      </c>
      <c r="J351" s="46" t="s">
        <v>1405</v>
      </c>
      <c r="K351" s="47" t="s">
        <v>29</v>
      </c>
      <c r="L351" s="46" t="s">
        <v>1406</v>
      </c>
      <c r="M351" s="116" t="s">
        <v>300</v>
      </c>
      <c r="N351" s="50">
        <v>2021</v>
      </c>
      <c r="O351" s="46" t="s">
        <v>1405</v>
      </c>
      <c r="P351" s="46"/>
    </row>
    <row r="352" spans="1:16" ht="60" x14ac:dyDescent="0.15">
      <c r="A352" s="6" t="s">
        <v>17</v>
      </c>
      <c r="B352" s="6" t="s">
        <v>1514</v>
      </c>
      <c r="C352" s="6" t="s">
        <v>1496</v>
      </c>
      <c r="D352" s="7">
        <v>42150</v>
      </c>
      <c r="E352" s="8" t="s">
        <v>1497</v>
      </c>
      <c r="F352" s="9">
        <v>2015</v>
      </c>
      <c r="G352" s="6" t="s">
        <v>1515</v>
      </c>
      <c r="H352" s="10" t="s">
        <v>22</v>
      </c>
      <c r="I352" s="1" t="s">
        <v>23</v>
      </c>
      <c r="J352" s="14" t="s">
        <v>22</v>
      </c>
      <c r="K352" s="11" t="s">
        <v>1377</v>
      </c>
      <c r="L352" s="10" t="s">
        <v>1516</v>
      </c>
      <c r="M352" s="116" t="s">
        <v>300</v>
      </c>
      <c r="N352" s="50">
        <v>2021</v>
      </c>
      <c r="O352" s="14" t="s">
        <v>22</v>
      </c>
      <c r="P352" s="14"/>
    </row>
    <row r="353" spans="1:16" ht="60" x14ac:dyDescent="0.15">
      <c r="A353" s="6" t="s">
        <v>563</v>
      </c>
      <c r="B353" s="6" t="s">
        <v>1517</v>
      </c>
      <c r="C353" s="6" t="s">
        <v>1496</v>
      </c>
      <c r="D353" s="7">
        <v>42150</v>
      </c>
      <c r="E353" s="8" t="s">
        <v>1497</v>
      </c>
      <c r="F353" s="9">
        <v>2015</v>
      </c>
      <c r="G353" s="6" t="s">
        <v>1518</v>
      </c>
      <c r="H353" s="10" t="s">
        <v>22</v>
      </c>
      <c r="I353" s="1" t="s">
        <v>23</v>
      </c>
      <c r="J353" s="14" t="s">
        <v>22</v>
      </c>
      <c r="K353" s="11" t="s">
        <v>255</v>
      </c>
      <c r="L353" s="6" t="s">
        <v>1519</v>
      </c>
      <c r="M353" s="116" t="s">
        <v>31</v>
      </c>
      <c r="N353" s="50">
        <v>2021</v>
      </c>
      <c r="O353" s="14" t="s">
        <v>22</v>
      </c>
      <c r="P353" s="14"/>
    </row>
    <row r="354" spans="1:16" ht="108" x14ac:dyDescent="0.15">
      <c r="A354" s="6" t="s">
        <v>563</v>
      </c>
      <c r="B354" s="6" t="s">
        <v>1520</v>
      </c>
      <c r="C354" s="6" t="s">
        <v>1521</v>
      </c>
      <c r="D354" s="7">
        <v>42150</v>
      </c>
      <c r="E354" s="8" t="s">
        <v>1497</v>
      </c>
      <c r="F354" s="9">
        <v>2015</v>
      </c>
      <c r="G354" s="6" t="s">
        <v>1522</v>
      </c>
      <c r="H354" s="10" t="s">
        <v>22</v>
      </c>
      <c r="I354" s="1" t="s">
        <v>23</v>
      </c>
      <c r="J354" s="14" t="s">
        <v>22</v>
      </c>
      <c r="K354" s="11" t="s">
        <v>29</v>
      </c>
      <c r="L354" s="6" t="s">
        <v>1523</v>
      </c>
      <c r="M354" s="116" t="s">
        <v>31</v>
      </c>
      <c r="N354" s="50">
        <v>2021</v>
      </c>
      <c r="O354" s="14" t="s">
        <v>22</v>
      </c>
      <c r="P354" s="14"/>
    </row>
    <row r="355" spans="1:16" ht="96" x14ac:dyDescent="0.15">
      <c r="A355" s="6" t="s">
        <v>889</v>
      </c>
      <c r="B355" s="6" t="s">
        <v>1524</v>
      </c>
      <c r="C355" s="6" t="s">
        <v>1521</v>
      </c>
      <c r="D355" s="7">
        <v>42150</v>
      </c>
      <c r="E355" s="8" t="s">
        <v>1497</v>
      </c>
      <c r="F355" s="9">
        <v>2015</v>
      </c>
      <c r="G355" s="14" t="s">
        <v>1525</v>
      </c>
      <c r="H355" s="10" t="s">
        <v>34</v>
      </c>
      <c r="I355" s="1" t="s">
        <v>23</v>
      </c>
      <c r="J355" s="14" t="s">
        <v>288</v>
      </c>
      <c r="K355" s="11" t="s">
        <v>213</v>
      </c>
      <c r="L355" s="6" t="s">
        <v>1526</v>
      </c>
      <c r="M355" s="116" t="s">
        <v>31</v>
      </c>
      <c r="N355" s="50">
        <v>2021</v>
      </c>
      <c r="O355" s="14" t="s">
        <v>288</v>
      </c>
      <c r="P355" s="14"/>
    </row>
    <row r="356" spans="1:16" ht="108" x14ac:dyDescent="0.15">
      <c r="A356" s="6" t="s">
        <v>889</v>
      </c>
      <c r="B356" s="6" t="s">
        <v>1527</v>
      </c>
      <c r="C356" s="6" t="s">
        <v>1521</v>
      </c>
      <c r="D356" s="7">
        <v>42150</v>
      </c>
      <c r="E356" s="8" t="s">
        <v>1497</v>
      </c>
      <c r="F356" s="13">
        <v>2015</v>
      </c>
      <c r="G356" s="6" t="s">
        <v>1528</v>
      </c>
      <c r="H356" s="14" t="s">
        <v>22</v>
      </c>
      <c r="I356" s="1" t="s">
        <v>23</v>
      </c>
      <c r="J356" s="14" t="s">
        <v>22</v>
      </c>
      <c r="K356" s="11" t="s">
        <v>29</v>
      </c>
      <c r="L356" s="6" t="s">
        <v>1529</v>
      </c>
      <c r="M356" s="116" t="s">
        <v>26</v>
      </c>
      <c r="N356" s="50">
        <v>2021</v>
      </c>
      <c r="O356" s="14" t="s">
        <v>22</v>
      </c>
      <c r="P356" s="14"/>
    </row>
    <row r="357" spans="1:16" ht="108" x14ac:dyDescent="0.15">
      <c r="A357" s="6" t="s">
        <v>1051</v>
      </c>
      <c r="B357" s="6" t="s">
        <v>1530</v>
      </c>
      <c r="C357" s="6" t="s">
        <v>1521</v>
      </c>
      <c r="D357" s="7">
        <v>42150</v>
      </c>
      <c r="E357" s="8" t="s">
        <v>1497</v>
      </c>
      <c r="F357" s="13">
        <v>2015</v>
      </c>
      <c r="G357" s="6" t="s">
        <v>1531</v>
      </c>
      <c r="H357" s="14" t="s">
        <v>22</v>
      </c>
      <c r="I357" s="1" t="s">
        <v>23</v>
      </c>
      <c r="J357" s="14" t="s">
        <v>22</v>
      </c>
      <c r="K357" s="11" t="s">
        <v>29</v>
      </c>
      <c r="L357" s="6" t="s">
        <v>1532</v>
      </c>
      <c r="M357" s="116" t="s">
        <v>300</v>
      </c>
      <c r="N357" s="50">
        <v>2021</v>
      </c>
      <c r="O357" s="14" t="s">
        <v>22</v>
      </c>
      <c r="P357" s="14"/>
    </row>
    <row r="358" spans="1:16" ht="108" x14ac:dyDescent="0.15">
      <c r="A358" s="6" t="s">
        <v>1507</v>
      </c>
      <c r="B358" s="6" t="s">
        <v>1533</v>
      </c>
      <c r="C358" s="6" t="s">
        <v>1521</v>
      </c>
      <c r="D358" s="7">
        <v>42150</v>
      </c>
      <c r="E358" s="8" t="s">
        <v>1497</v>
      </c>
      <c r="F358" s="13">
        <v>2015</v>
      </c>
      <c r="G358" s="6" t="s">
        <v>1534</v>
      </c>
      <c r="H358" s="14" t="s">
        <v>22</v>
      </c>
      <c r="I358" s="1" t="s">
        <v>23</v>
      </c>
      <c r="J358" s="14" t="s">
        <v>22</v>
      </c>
      <c r="K358" s="11" t="s">
        <v>29</v>
      </c>
      <c r="L358" s="6" t="s">
        <v>1535</v>
      </c>
      <c r="M358" s="116" t="s">
        <v>31</v>
      </c>
      <c r="N358" s="50">
        <v>2021</v>
      </c>
      <c r="O358" s="14" t="s">
        <v>22</v>
      </c>
      <c r="P358" s="14"/>
    </row>
    <row r="359" spans="1:16" ht="262" x14ac:dyDescent="0.15">
      <c r="A359" s="37" t="s">
        <v>563</v>
      </c>
      <c r="B359" s="37" t="s">
        <v>564</v>
      </c>
      <c r="C359" s="37" t="s">
        <v>1521</v>
      </c>
      <c r="D359" s="7">
        <v>42150</v>
      </c>
      <c r="E359" s="8" t="s">
        <v>1497</v>
      </c>
      <c r="F359" s="13">
        <v>2015</v>
      </c>
      <c r="G359" s="6" t="s">
        <v>1536</v>
      </c>
      <c r="H359" s="14" t="s">
        <v>22</v>
      </c>
      <c r="I359" s="1" t="s">
        <v>23</v>
      </c>
      <c r="J359" s="14" t="s">
        <v>22</v>
      </c>
      <c r="K359" s="38" t="s">
        <v>555</v>
      </c>
      <c r="L359" s="29" t="s">
        <v>552</v>
      </c>
      <c r="M359" s="116" t="s">
        <v>26</v>
      </c>
      <c r="N359" s="50">
        <v>2021</v>
      </c>
      <c r="O359" s="14" t="s">
        <v>22</v>
      </c>
      <c r="P359" s="14"/>
    </row>
    <row r="360" spans="1:16" ht="120" x14ac:dyDescent="0.15">
      <c r="A360" s="6" t="s">
        <v>59</v>
      </c>
      <c r="B360" s="6" t="s">
        <v>1537</v>
      </c>
      <c r="C360" s="6" t="s">
        <v>1521</v>
      </c>
      <c r="D360" s="7">
        <v>42150</v>
      </c>
      <c r="E360" s="8" t="s">
        <v>1497</v>
      </c>
      <c r="F360" s="9">
        <v>2015</v>
      </c>
      <c r="G360" s="6" t="s">
        <v>1538</v>
      </c>
      <c r="H360" s="10" t="s">
        <v>22</v>
      </c>
      <c r="I360" s="1" t="s">
        <v>23</v>
      </c>
      <c r="J360" s="14" t="s">
        <v>22</v>
      </c>
      <c r="K360" s="11" t="s">
        <v>29</v>
      </c>
      <c r="L360" s="6" t="s">
        <v>1539</v>
      </c>
      <c r="M360" s="116" t="s">
        <v>31</v>
      </c>
      <c r="N360" s="50">
        <v>2021</v>
      </c>
      <c r="O360" s="14" t="s">
        <v>22</v>
      </c>
      <c r="P360" s="14"/>
    </row>
    <row r="361" spans="1:16" ht="132" x14ac:dyDescent="0.15">
      <c r="A361" s="30" t="s">
        <v>1540</v>
      </c>
      <c r="B361" s="6" t="s">
        <v>1541</v>
      </c>
      <c r="C361" s="37" t="s">
        <v>1521</v>
      </c>
      <c r="D361" s="7">
        <v>42150</v>
      </c>
      <c r="E361" s="8" t="s">
        <v>1497</v>
      </c>
      <c r="F361" s="13">
        <v>2015</v>
      </c>
      <c r="G361" s="6" t="s">
        <v>1542</v>
      </c>
      <c r="H361" s="14" t="s">
        <v>22</v>
      </c>
      <c r="I361" s="1" t="s">
        <v>23</v>
      </c>
      <c r="J361" s="14" t="s">
        <v>22</v>
      </c>
      <c r="K361" s="6" t="s">
        <v>213</v>
      </c>
      <c r="L361" s="6" t="s">
        <v>213</v>
      </c>
      <c r="M361" s="116" t="s">
        <v>360</v>
      </c>
      <c r="N361" s="50">
        <v>2021</v>
      </c>
      <c r="O361" s="14" t="s">
        <v>22</v>
      </c>
      <c r="P361" s="14"/>
    </row>
    <row r="362" spans="1:16" ht="84" x14ac:dyDescent="0.15">
      <c r="A362" s="6" t="s">
        <v>1543</v>
      </c>
      <c r="B362" s="6" t="s">
        <v>1544</v>
      </c>
      <c r="C362" s="6" t="s">
        <v>1521</v>
      </c>
      <c r="D362" s="7">
        <v>42150</v>
      </c>
      <c r="E362" s="8" t="s">
        <v>1497</v>
      </c>
      <c r="F362" s="9">
        <v>2015</v>
      </c>
      <c r="G362" s="6" t="s">
        <v>1545</v>
      </c>
      <c r="H362" s="10" t="s">
        <v>34</v>
      </c>
      <c r="I362" s="1" t="s">
        <v>23</v>
      </c>
      <c r="J362" s="14" t="s">
        <v>288</v>
      </c>
      <c r="K362" s="11" t="s">
        <v>213</v>
      </c>
      <c r="L362" s="6" t="s">
        <v>1546</v>
      </c>
      <c r="M362" s="116" t="s">
        <v>58</v>
      </c>
      <c r="N362" s="50">
        <v>2021</v>
      </c>
      <c r="O362" s="14" t="s">
        <v>288</v>
      </c>
      <c r="P362" s="14"/>
    </row>
    <row r="363" spans="1:16" ht="72" x14ac:dyDescent="0.15">
      <c r="A363" s="6" t="s">
        <v>51</v>
      </c>
      <c r="B363" s="6" t="s">
        <v>1547</v>
      </c>
      <c r="C363" s="6" t="s">
        <v>1548</v>
      </c>
      <c r="D363" s="7">
        <v>42164</v>
      </c>
      <c r="E363" s="8" t="s">
        <v>1549</v>
      </c>
      <c r="F363" s="9">
        <v>2015</v>
      </c>
      <c r="G363" s="6" t="s">
        <v>1550</v>
      </c>
      <c r="H363" s="10" t="s">
        <v>34</v>
      </c>
      <c r="I363" s="1" t="s">
        <v>23</v>
      </c>
      <c r="J363" s="14" t="s">
        <v>1301</v>
      </c>
      <c r="K363" s="11" t="s">
        <v>1301</v>
      </c>
      <c r="L363" s="6" t="s">
        <v>288</v>
      </c>
      <c r="M363" s="116" t="s">
        <v>31</v>
      </c>
      <c r="N363" s="50">
        <v>2021</v>
      </c>
      <c r="O363" s="14" t="s">
        <v>1301</v>
      </c>
      <c r="P363" s="14"/>
    </row>
    <row r="364" spans="1:16" ht="409.6" x14ac:dyDescent="0.15">
      <c r="A364" s="6" t="s">
        <v>51</v>
      </c>
      <c r="B364" s="6" t="s">
        <v>1551</v>
      </c>
      <c r="C364" s="6" t="s">
        <v>1548</v>
      </c>
      <c r="D364" s="7">
        <v>42164</v>
      </c>
      <c r="E364" s="8" t="s">
        <v>1549</v>
      </c>
      <c r="F364" s="9">
        <v>2015</v>
      </c>
      <c r="G364" s="6" t="s">
        <v>1552</v>
      </c>
      <c r="H364" s="10" t="s">
        <v>34</v>
      </c>
      <c r="I364" s="1" t="s">
        <v>23</v>
      </c>
      <c r="J364" s="14" t="s">
        <v>1301</v>
      </c>
      <c r="K364" s="11" t="s">
        <v>1301</v>
      </c>
      <c r="L364" s="6" t="s">
        <v>288</v>
      </c>
      <c r="M364" s="116" t="s">
        <v>31</v>
      </c>
      <c r="N364" s="50">
        <v>2021</v>
      </c>
      <c r="O364" s="14" t="s">
        <v>1301</v>
      </c>
      <c r="P364" s="14"/>
    </row>
    <row r="365" spans="1:16" ht="144" x14ac:dyDescent="0.15">
      <c r="A365" s="6" t="s">
        <v>889</v>
      </c>
      <c r="B365" s="6" t="s">
        <v>1553</v>
      </c>
      <c r="C365" s="6" t="s">
        <v>1554</v>
      </c>
      <c r="D365" s="7">
        <v>42201</v>
      </c>
      <c r="E365" s="8" t="s">
        <v>1555</v>
      </c>
      <c r="F365" s="9">
        <v>2015</v>
      </c>
      <c r="G365" s="6" t="s">
        <v>55</v>
      </c>
      <c r="H365" s="10" t="s">
        <v>22</v>
      </c>
      <c r="I365" s="1" t="s">
        <v>23</v>
      </c>
      <c r="J365" s="14" t="s">
        <v>22</v>
      </c>
      <c r="K365" s="47" t="s">
        <v>29</v>
      </c>
      <c r="L365" s="6" t="s">
        <v>1556</v>
      </c>
      <c r="M365" s="116" t="s">
        <v>31</v>
      </c>
      <c r="N365" s="50">
        <v>2021</v>
      </c>
      <c r="O365" s="14" t="s">
        <v>22</v>
      </c>
      <c r="P365" s="14"/>
    </row>
    <row r="366" spans="1:16" ht="108" x14ac:dyDescent="0.15">
      <c r="A366" s="6" t="s">
        <v>889</v>
      </c>
      <c r="B366" s="6" t="s">
        <v>1557</v>
      </c>
      <c r="C366" s="6" t="s">
        <v>1558</v>
      </c>
      <c r="D366" s="7">
        <v>42213</v>
      </c>
      <c r="E366" s="8" t="s">
        <v>1559</v>
      </c>
      <c r="F366" s="9">
        <v>2015</v>
      </c>
      <c r="G366" s="6" t="s">
        <v>55</v>
      </c>
      <c r="H366" s="10" t="s">
        <v>22</v>
      </c>
      <c r="I366" s="1" t="s">
        <v>23</v>
      </c>
      <c r="J366" s="14" t="s">
        <v>1560</v>
      </c>
      <c r="K366" s="47" t="s">
        <v>29</v>
      </c>
      <c r="L366" s="6" t="s">
        <v>1561</v>
      </c>
      <c r="M366" s="116" t="s">
        <v>31</v>
      </c>
      <c r="N366" s="50">
        <v>2021</v>
      </c>
      <c r="O366" s="14" t="s">
        <v>1560</v>
      </c>
      <c r="P366" s="14"/>
    </row>
    <row r="367" spans="1:16" ht="72" x14ac:dyDescent="0.15">
      <c r="A367" s="6" t="s">
        <v>606</v>
      </c>
      <c r="B367" s="6" t="s">
        <v>1562</v>
      </c>
      <c r="C367" s="6" t="s">
        <v>1563</v>
      </c>
      <c r="D367" s="7">
        <v>42269</v>
      </c>
      <c r="E367" s="12" t="s">
        <v>1564</v>
      </c>
      <c r="F367" s="9">
        <v>2015</v>
      </c>
      <c r="G367" s="6" t="s">
        <v>254</v>
      </c>
      <c r="H367" s="10" t="s">
        <v>22</v>
      </c>
      <c r="I367" s="1" t="s">
        <v>23</v>
      </c>
      <c r="J367" s="14" t="s">
        <v>22</v>
      </c>
      <c r="K367" s="47" t="s">
        <v>1565</v>
      </c>
      <c r="L367" s="69" t="s">
        <v>1566</v>
      </c>
      <c r="M367" s="116" t="s">
        <v>58</v>
      </c>
      <c r="N367" s="50">
        <v>2021</v>
      </c>
      <c r="O367" s="14" t="s">
        <v>22</v>
      </c>
      <c r="P367" s="14"/>
    </row>
    <row r="368" spans="1:16" ht="192" x14ac:dyDescent="0.15">
      <c r="A368" s="6" t="s">
        <v>889</v>
      </c>
      <c r="B368" s="6" t="s">
        <v>1567</v>
      </c>
      <c r="C368" s="6" t="s">
        <v>1568</v>
      </c>
      <c r="D368" s="7">
        <v>42345</v>
      </c>
      <c r="E368" s="8" t="s">
        <v>1569</v>
      </c>
      <c r="F368" s="9">
        <v>2015</v>
      </c>
      <c r="G368" s="6" t="s">
        <v>1570</v>
      </c>
      <c r="H368" s="10" t="s">
        <v>22</v>
      </c>
      <c r="I368" s="1" t="s">
        <v>23</v>
      </c>
      <c r="J368" s="14" t="s">
        <v>1560</v>
      </c>
      <c r="K368" s="47" t="s">
        <v>29</v>
      </c>
      <c r="L368" s="6" t="s">
        <v>1571</v>
      </c>
      <c r="M368" s="116" t="s">
        <v>300</v>
      </c>
      <c r="N368" s="50">
        <v>2021</v>
      </c>
      <c r="O368" s="14" t="s">
        <v>1560</v>
      </c>
      <c r="P368" s="14"/>
    </row>
    <row r="369" spans="1:16" ht="132" x14ac:dyDescent="0.15">
      <c r="A369" s="6" t="s">
        <v>606</v>
      </c>
      <c r="B369" s="6" t="s">
        <v>1572</v>
      </c>
      <c r="C369" s="6" t="s">
        <v>1573</v>
      </c>
      <c r="D369" s="7">
        <v>42362</v>
      </c>
      <c r="E369" s="8" t="s">
        <v>1574</v>
      </c>
      <c r="F369" s="9">
        <v>2015</v>
      </c>
      <c r="G369" s="6" t="s">
        <v>1301</v>
      </c>
      <c r="H369" s="10" t="s">
        <v>34</v>
      </c>
      <c r="I369" s="1" t="s">
        <v>23</v>
      </c>
      <c r="J369" s="14" t="s">
        <v>1301</v>
      </c>
      <c r="K369" s="47" t="s">
        <v>1301</v>
      </c>
      <c r="L369" s="6" t="s">
        <v>1546</v>
      </c>
      <c r="M369" s="117" t="s">
        <v>673</v>
      </c>
      <c r="N369" s="50">
        <v>2021</v>
      </c>
      <c r="O369" s="14" t="s">
        <v>1301</v>
      </c>
      <c r="P369" s="14"/>
    </row>
    <row r="370" spans="1:16" ht="60" x14ac:dyDescent="0.15">
      <c r="A370" s="6" t="s">
        <v>235</v>
      </c>
      <c r="B370" s="6" t="s">
        <v>1575</v>
      </c>
      <c r="C370" s="6" t="s">
        <v>1576</v>
      </c>
      <c r="D370" s="7">
        <v>42366</v>
      </c>
      <c r="E370" s="71" t="s">
        <v>1577</v>
      </c>
      <c r="F370" s="9">
        <v>2015</v>
      </c>
      <c r="G370" s="6" t="s">
        <v>1301</v>
      </c>
      <c r="H370" s="10" t="s">
        <v>34</v>
      </c>
      <c r="I370" s="1" t="s">
        <v>23</v>
      </c>
      <c r="J370" s="14" t="s">
        <v>1301</v>
      </c>
      <c r="K370" s="47" t="s">
        <v>1301</v>
      </c>
      <c r="L370" s="6" t="s">
        <v>1546</v>
      </c>
      <c r="M370" s="116" t="s">
        <v>31</v>
      </c>
      <c r="N370" s="50">
        <v>2021</v>
      </c>
      <c r="O370" s="14" t="s">
        <v>1301</v>
      </c>
      <c r="P370" s="14"/>
    </row>
    <row r="371" spans="1:16" ht="132" x14ac:dyDescent="0.15">
      <c r="A371" s="6" t="s">
        <v>1578</v>
      </c>
      <c r="B371" s="6" t="s">
        <v>1579</v>
      </c>
      <c r="C371" s="6" t="s">
        <v>1580</v>
      </c>
      <c r="D371" s="7" t="s">
        <v>1581</v>
      </c>
      <c r="E371" s="91" t="s">
        <v>1582</v>
      </c>
      <c r="F371" s="9">
        <v>2015</v>
      </c>
      <c r="G371" s="6" t="s">
        <v>254</v>
      </c>
      <c r="H371" s="10" t="s">
        <v>22</v>
      </c>
      <c r="I371" s="1" t="s">
        <v>23</v>
      </c>
      <c r="J371" s="14" t="s">
        <v>213</v>
      </c>
      <c r="K371" s="47" t="s">
        <v>213</v>
      </c>
      <c r="L371" s="69" t="s">
        <v>466</v>
      </c>
      <c r="M371" s="116" t="s">
        <v>1583</v>
      </c>
      <c r="N371" s="50">
        <v>2021</v>
      </c>
      <c r="O371" s="14" t="s">
        <v>213</v>
      </c>
      <c r="P371" s="14"/>
    </row>
    <row r="372" spans="1:16" ht="70" x14ac:dyDescent="0.15">
      <c r="A372" s="6" t="s">
        <v>983</v>
      </c>
      <c r="B372" s="6" t="s">
        <v>1584</v>
      </c>
      <c r="C372" s="6" t="s">
        <v>1585</v>
      </c>
      <c r="D372" s="7">
        <v>42125</v>
      </c>
      <c r="E372" s="91" t="s">
        <v>1357</v>
      </c>
      <c r="F372" s="9">
        <v>2015</v>
      </c>
      <c r="G372" s="6" t="s">
        <v>55</v>
      </c>
      <c r="H372" s="10" t="s">
        <v>22</v>
      </c>
      <c r="I372" s="1" t="s">
        <v>23</v>
      </c>
      <c r="J372" s="14" t="s">
        <v>22</v>
      </c>
      <c r="K372" s="11" t="s">
        <v>213</v>
      </c>
      <c r="L372" s="6" t="s">
        <v>982</v>
      </c>
      <c r="M372" s="116" t="s">
        <v>31</v>
      </c>
      <c r="N372" s="50">
        <v>2021</v>
      </c>
      <c r="O372" s="14" t="s">
        <v>22</v>
      </c>
      <c r="P372" s="14"/>
    </row>
    <row r="373" spans="1:16" ht="24" x14ac:dyDescent="0.15">
      <c r="A373" s="30" t="s">
        <v>462</v>
      </c>
      <c r="B373" s="6" t="s">
        <v>1586</v>
      </c>
      <c r="C373" s="37" t="s">
        <v>1587</v>
      </c>
      <c r="D373" s="7">
        <v>42125</v>
      </c>
      <c r="E373" s="25" t="s">
        <v>822</v>
      </c>
      <c r="F373" s="13">
        <v>2015</v>
      </c>
      <c r="G373" s="6" t="s">
        <v>55</v>
      </c>
      <c r="H373" s="14" t="s">
        <v>22</v>
      </c>
      <c r="I373" s="1" t="s">
        <v>23</v>
      </c>
      <c r="J373" s="14" t="s">
        <v>22</v>
      </c>
      <c r="K373" s="39" t="s">
        <v>213</v>
      </c>
      <c r="L373" s="6" t="s">
        <v>982</v>
      </c>
      <c r="M373" s="116" t="s">
        <v>26</v>
      </c>
      <c r="N373" s="50">
        <v>2021</v>
      </c>
      <c r="O373" s="14" t="s">
        <v>22</v>
      </c>
      <c r="P373" s="14"/>
    </row>
    <row r="374" spans="1:16" ht="75" x14ac:dyDescent="0.15">
      <c r="A374" s="52" t="s">
        <v>17</v>
      </c>
      <c r="B374" s="52" t="s">
        <v>1588</v>
      </c>
      <c r="C374" s="80" t="s">
        <v>1589</v>
      </c>
      <c r="D374" s="72">
        <v>42268</v>
      </c>
      <c r="E374" s="91"/>
      <c r="F374" s="9">
        <v>2015</v>
      </c>
      <c r="G374" s="6" t="s">
        <v>55</v>
      </c>
      <c r="H374" s="10" t="s">
        <v>22</v>
      </c>
      <c r="I374" s="1" t="s">
        <v>23</v>
      </c>
      <c r="J374" s="10" t="s">
        <v>22</v>
      </c>
      <c r="K374" s="97" t="s">
        <v>213</v>
      </c>
      <c r="L374" s="6" t="s">
        <v>982</v>
      </c>
      <c r="M374" s="116" t="s">
        <v>58</v>
      </c>
      <c r="N374" s="50">
        <v>2021</v>
      </c>
      <c r="O374" s="10" t="s">
        <v>22</v>
      </c>
      <c r="P374" s="10"/>
    </row>
    <row r="375" spans="1:16" ht="120" x14ac:dyDescent="0.15">
      <c r="A375" s="52" t="s">
        <v>1590</v>
      </c>
      <c r="B375" s="52" t="s">
        <v>1591</v>
      </c>
      <c r="C375" s="80" t="s">
        <v>1592</v>
      </c>
      <c r="D375" s="72">
        <v>42118</v>
      </c>
      <c r="E375" s="91"/>
      <c r="F375" s="9">
        <v>2015</v>
      </c>
      <c r="G375" s="6" t="s">
        <v>55</v>
      </c>
      <c r="H375" s="10" t="s">
        <v>22</v>
      </c>
      <c r="I375" s="1" t="s">
        <v>23</v>
      </c>
      <c r="J375" s="10" t="s">
        <v>22</v>
      </c>
      <c r="K375" s="97" t="s">
        <v>213</v>
      </c>
      <c r="L375" s="6" t="s">
        <v>982</v>
      </c>
      <c r="M375" s="116" t="s">
        <v>58</v>
      </c>
      <c r="N375" s="50">
        <v>2021</v>
      </c>
      <c r="O375" s="10" t="s">
        <v>22</v>
      </c>
      <c r="P375" s="10"/>
    </row>
    <row r="376" spans="1:16" ht="204" x14ac:dyDescent="0.15">
      <c r="A376" s="6" t="s">
        <v>51</v>
      </c>
      <c r="B376" s="6" t="s">
        <v>1593</v>
      </c>
      <c r="C376" s="6" t="s">
        <v>1594</v>
      </c>
      <c r="D376" s="7">
        <v>42375</v>
      </c>
      <c r="E376" s="12" t="s">
        <v>1595</v>
      </c>
      <c r="F376" s="9">
        <v>2016</v>
      </c>
      <c r="G376" s="6" t="s">
        <v>1596</v>
      </c>
      <c r="H376" s="10" t="s">
        <v>22</v>
      </c>
      <c r="I376" s="1" t="s">
        <v>23</v>
      </c>
      <c r="J376" s="14" t="s">
        <v>22</v>
      </c>
      <c r="K376" s="47" t="s">
        <v>1597</v>
      </c>
      <c r="L376" s="69" t="s">
        <v>1598</v>
      </c>
      <c r="M376" s="116" t="s">
        <v>58</v>
      </c>
      <c r="N376" s="50">
        <v>2021</v>
      </c>
      <c r="O376" s="14" t="s">
        <v>22</v>
      </c>
      <c r="P376" s="14"/>
    </row>
    <row r="377" spans="1:16" ht="168" x14ac:dyDescent="0.15">
      <c r="A377" s="6" t="s">
        <v>889</v>
      </c>
      <c r="B377" s="6" t="s">
        <v>1599</v>
      </c>
      <c r="C377" s="6" t="s">
        <v>1600</v>
      </c>
      <c r="D377" s="7">
        <v>42401</v>
      </c>
      <c r="E377" s="12" t="s">
        <v>1601</v>
      </c>
      <c r="F377" s="9">
        <v>2016</v>
      </c>
      <c r="G377" s="6" t="s">
        <v>1082</v>
      </c>
      <c r="H377" s="10" t="s">
        <v>22</v>
      </c>
      <c r="I377" s="1" t="s">
        <v>23</v>
      </c>
      <c r="J377" s="14" t="s">
        <v>1502</v>
      </c>
      <c r="K377" s="47" t="s">
        <v>29</v>
      </c>
      <c r="L377" s="69" t="s">
        <v>452</v>
      </c>
      <c r="M377" s="116" t="s">
        <v>58</v>
      </c>
      <c r="N377" s="50">
        <v>2021</v>
      </c>
      <c r="O377" s="14" t="s">
        <v>1502</v>
      </c>
      <c r="P377" s="14"/>
    </row>
    <row r="378" spans="1:16" ht="266" x14ac:dyDescent="0.15">
      <c r="A378" s="56" t="s">
        <v>948</v>
      </c>
      <c r="B378" s="58" t="s">
        <v>1602</v>
      </c>
      <c r="C378" s="58" t="s">
        <v>1603</v>
      </c>
      <c r="D378" s="49">
        <v>42408</v>
      </c>
      <c r="E378" s="60" t="s">
        <v>1604</v>
      </c>
      <c r="F378" s="50">
        <v>2016</v>
      </c>
      <c r="G378" s="51" t="s">
        <v>952</v>
      </c>
      <c r="H378" s="51" t="s">
        <v>953</v>
      </c>
      <c r="I378" s="1" t="s">
        <v>23</v>
      </c>
      <c r="J378" s="50" t="s">
        <v>213</v>
      </c>
      <c r="K378" s="50" t="s">
        <v>954</v>
      </c>
      <c r="L378" s="52" t="s">
        <v>955</v>
      </c>
      <c r="M378" s="118" t="s">
        <v>58</v>
      </c>
      <c r="N378" s="50">
        <v>2021</v>
      </c>
      <c r="O378" s="50" t="s">
        <v>213</v>
      </c>
      <c r="P378" s="50"/>
    </row>
    <row r="379" spans="1:16" ht="84" x14ac:dyDescent="0.15">
      <c r="A379" s="6" t="s">
        <v>889</v>
      </c>
      <c r="B379" s="6" t="s">
        <v>1605</v>
      </c>
      <c r="C379" s="6" t="s">
        <v>1606</v>
      </c>
      <c r="D379" s="7">
        <v>42409</v>
      </c>
      <c r="E379" s="12" t="s">
        <v>1607</v>
      </c>
      <c r="F379" s="9">
        <v>2016</v>
      </c>
      <c r="G379" s="6" t="s">
        <v>254</v>
      </c>
      <c r="H379" s="10" t="s">
        <v>22</v>
      </c>
      <c r="I379" s="1" t="s">
        <v>23</v>
      </c>
      <c r="J379" s="14" t="s">
        <v>22</v>
      </c>
      <c r="K379" s="11" t="s">
        <v>1608</v>
      </c>
      <c r="L379" s="6" t="s">
        <v>1609</v>
      </c>
      <c r="M379" s="116" t="s">
        <v>1610</v>
      </c>
      <c r="N379" s="50">
        <v>2021</v>
      </c>
      <c r="O379" s="14" t="s">
        <v>22</v>
      </c>
      <c r="P379" s="14"/>
    </row>
    <row r="380" spans="1:16" ht="98" x14ac:dyDescent="0.15">
      <c r="A380" s="6" t="s">
        <v>1611</v>
      </c>
      <c r="B380" s="6" t="s">
        <v>1612</v>
      </c>
      <c r="C380" s="6" t="s">
        <v>1613</v>
      </c>
      <c r="D380" s="7">
        <v>42417</v>
      </c>
      <c r="E380" s="12" t="s">
        <v>1614</v>
      </c>
      <c r="F380" s="9">
        <v>2016</v>
      </c>
      <c r="G380" s="6" t="s">
        <v>677</v>
      </c>
      <c r="H380" s="10" t="s">
        <v>22</v>
      </c>
      <c r="I380" s="1" t="s">
        <v>23</v>
      </c>
      <c r="J380" s="10" t="s">
        <v>22</v>
      </c>
      <c r="K380" s="11" t="s">
        <v>1615</v>
      </c>
      <c r="L380" s="6" t="s">
        <v>49</v>
      </c>
      <c r="M380" s="116" t="s">
        <v>50</v>
      </c>
      <c r="N380" s="50">
        <v>2021</v>
      </c>
      <c r="O380" s="10" t="s">
        <v>22</v>
      </c>
      <c r="P380" s="10"/>
    </row>
    <row r="381" spans="1:16" ht="168" x14ac:dyDescent="0.15">
      <c r="A381" s="6" t="s">
        <v>633</v>
      </c>
      <c r="B381" s="6" t="s">
        <v>1616</v>
      </c>
      <c r="C381" s="6" t="s">
        <v>1617</v>
      </c>
      <c r="D381" s="7">
        <v>42424</v>
      </c>
      <c r="E381" s="12" t="s">
        <v>1618</v>
      </c>
      <c r="F381" s="9">
        <v>2016</v>
      </c>
      <c r="G381" s="6" t="s">
        <v>254</v>
      </c>
      <c r="H381" s="10" t="s">
        <v>22</v>
      </c>
      <c r="I381" s="1" t="s">
        <v>23</v>
      </c>
      <c r="J381" s="14" t="s">
        <v>22</v>
      </c>
      <c r="K381" s="47" t="s">
        <v>213</v>
      </c>
      <c r="L381" s="69" t="s">
        <v>466</v>
      </c>
      <c r="M381" s="116" t="s">
        <v>58</v>
      </c>
      <c r="N381" s="50">
        <v>2021</v>
      </c>
      <c r="O381" s="14" t="s">
        <v>22</v>
      </c>
      <c r="P381" s="14"/>
    </row>
    <row r="382" spans="1:16" ht="328" x14ac:dyDescent="0.15">
      <c r="A382" s="6" t="s">
        <v>869</v>
      </c>
      <c r="B382" s="6" t="s">
        <v>1619</v>
      </c>
      <c r="C382" s="6" t="s">
        <v>1620</v>
      </c>
      <c r="D382" s="7">
        <v>42436</v>
      </c>
      <c r="E382" s="12" t="s">
        <v>1621</v>
      </c>
      <c r="F382" s="9">
        <v>2016</v>
      </c>
      <c r="G382" s="6" t="s">
        <v>424</v>
      </c>
      <c r="H382" s="10" t="s">
        <v>22</v>
      </c>
      <c r="I382" s="1" t="s">
        <v>23</v>
      </c>
      <c r="J382" s="14" t="s">
        <v>22</v>
      </c>
      <c r="K382" s="47" t="s">
        <v>1622</v>
      </c>
      <c r="L382" s="69" t="s">
        <v>1623</v>
      </c>
      <c r="M382" s="116" t="s">
        <v>1583</v>
      </c>
      <c r="N382" s="50">
        <v>2021</v>
      </c>
      <c r="O382" s="14" t="s">
        <v>22</v>
      </c>
      <c r="P382" s="14"/>
    </row>
    <row r="383" spans="1:16" ht="295" x14ac:dyDescent="0.15">
      <c r="A383" s="6" t="s">
        <v>1194</v>
      </c>
      <c r="B383" s="6" t="s">
        <v>1624</v>
      </c>
      <c r="C383" s="6" t="s">
        <v>1625</v>
      </c>
      <c r="D383" s="7">
        <v>42447</v>
      </c>
      <c r="E383" s="12" t="s">
        <v>1626</v>
      </c>
      <c r="F383" s="9">
        <v>2016</v>
      </c>
      <c r="G383" s="6" t="s">
        <v>254</v>
      </c>
      <c r="H383" s="10" t="s">
        <v>22</v>
      </c>
      <c r="I383" s="1" t="s">
        <v>23</v>
      </c>
      <c r="J383" s="14" t="s">
        <v>22</v>
      </c>
      <c r="K383" s="11" t="s">
        <v>1627</v>
      </c>
      <c r="L383" s="6" t="s">
        <v>1628</v>
      </c>
      <c r="M383" s="116" t="s">
        <v>50</v>
      </c>
      <c r="N383" s="50">
        <v>2021</v>
      </c>
      <c r="O383" s="14" t="s">
        <v>22</v>
      </c>
      <c r="P383" s="14"/>
    </row>
    <row r="384" spans="1:16" ht="84" x14ac:dyDescent="0.15">
      <c r="A384" s="6" t="s">
        <v>1629</v>
      </c>
      <c r="B384" s="6" t="s">
        <v>1630</v>
      </c>
      <c r="C384" s="6" t="s">
        <v>1631</v>
      </c>
      <c r="D384" s="7">
        <v>42488</v>
      </c>
      <c r="E384" s="12" t="s">
        <v>1632</v>
      </c>
      <c r="F384" s="9">
        <v>2016</v>
      </c>
      <c r="G384" s="6" t="s">
        <v>941</v>
      </c>
      <c r="H384" s="10" t="s">
        <v>22</v>
      </c>
      <c r="I384" s="1" t="s">
        <v>23</v>
      </c>
      <c r="J384" s="14" t="s">
        <v>22</v>
      </c>
      <c r="K384" s="47" t="s">
        <v>213</v>
      </c>
      <c r="L384" s="69" t="s">
        <v>1633</v>
      </c>
      <c r="M384" s="116" t="s">
        <v>1634</v>
      </c>
      <c r="N384" s="50">
        <v>2021</v>
      </c>
      <c r="O384" s="14" t="s">
        <v>22</v>
      </c>
      <c r="P384" s="14"/>
    </row>
    <row r="385" spans="1:16" ht="120" x14ac:dyDescent="0.15">
      <c r="A385" s="6" t="s">
        <v>1629</v>
      </c>
      <c r="B385" s="6" t="s">
        <v>1635</v>
      </c>
      <c r="C385" s="6" t="s">
        <v>1636</v>
      </c>
      <c r="D385" s="7">
        <v>42493</v>
      </c>
      <c r="E385" s="12" t="s">
        <v>1637</v>
      </c>
      <c r="F385" s="9">
        <v>2016</v>
      </c>
      <c r="G385" s="6" t="s">
        <v>941</v>
      </c>
      <c r="H385" s="10" t="s">
        <v>34</v>
      </c>
      <c r="I385" s="1" t="s">
        <v>23</v>
      </c>
      <c r="J385" s="14" t="s">
        <v>213</v>
      </c>
      <c r="K385" s="47" t="s">
        <v>213</v>
      </c>
      <c r="L385" s="69" t="s">
        <v>955</v>
      </c>
      <c r="M385" s="116" t="s">
        <v>1634</v>
      </c>
      <c r="N385" s="50">
        <v>2021</v>
      </c>
      <c r="O385" s="14" t="s">
        <v>213</v>
      </c>
      <c r="P385" s="14"/>
    </row>
    <row r="386" spans="1:16" ht="84" x14ac:dyDescent="0.15">
      <c r="A386" s="6" t="s">
        <v>1194</v>
      </c>
      <c r="B386" s="6" t="s">
        <v>1638</v>
      </c>
      <c r="C386" s="6" t="s">
        <v>1639</v>
      </c>
      <c r="D386" s="7">
        <v>42496</v>
      </c>
      <c r="E386" s="12" t="s">
        <v>1640</v>
      </c>
      <c r="F386" s="9">
        <v>2016</v>
      </c>
      <c r="G386" s="6" t="s">
        <v>1641</v>
      </c>
      <c r="H386" s="10" t="s">
        <v>22</v>
      </c>
      <c r="I386" s="1" t="s">
        <v>23</v>
      </c>
      <c r="J386" s="14" t="s">
        <v>22</v>
      </c>
      <c r="K386" s="47" t="s">
        <v>1642</v>
      </c>
      <c r="L386" s="6" t="s">
        <v>955</v>
      </c>
      <c r="M386" s="116" t="s">
        <v>50</v>
      </c>
      <c r="N386" s="50">
        <v>2021</v>
      </c>
      <c r="O386" s="14" t="s">
        <v>22</v>
      </c>
      <c r="P386" s="14"/>
    </row>
    <row r="387" spans="1:16" ht="144" x14ac:dyDescent="0.15">
      <c r="A387" s="6" t="s">
        <v>1194</v>
      </c>
      <c r="B387" s="6" t="s">
        <v>1643</v>
      </c>
      <c r="C387" s="6" t="s">
        <v>1644</v>
      </c>
      <c r="D387" s="7">
        <v>42531</v>
      </c>
      <c r="E387" s="12" t="s">
        <v>1645</v>
      </c>
      <c r="F387" s="9">
        <v>2016</v>
      </c>
      <c r="G387" s="6" t="s">
        <v>254</v>
      </c>
      <c r="H387" s="10" t="s">
        <v>22</v>
      </c>
      <c r="I387" s="1" t="s">
        <v>23</v>
      </c>
      <c r="J387" s="14" t="s">
        <v>22</v>
      </c>
      <c r="K387" s="11" t="s">
        <v>1646</v>
      </c>
      <c r="L387" s="6" t="s">
        <v>1647</v>
      </c>
      <c r="M387" s="116" t="s">
        <v>50</v>
      </c>
      <c r="N387" s="50">
        <v>2021</v>
      </c>
      <c r="O387" s="14" t="s">
        <v>22</v>
      </c>
      <c r="P387" s="14"/>
    </row>
    <row r="388" spans="1:16" ht="156" x14ac:dyDescent="0.15">
      <c r="A388" s="6" t="s">
        <v>606</v>
      </c>
      <c r="B388" s="6" t="s">
        <v>1648</v>
      </c>
      <c r="C388" s="6" t="s">
        <v>1649</v>
      </c>
      <c r="D388" s="7">
        <v>42559</v>
      </c>
      <c r="E388" s="12" t="s">
        <v>1650</v>
      </c>
      <c r="F388" s="9">
        <v>2016</v>
      </c>
      <c r="G388" s="6" t="s">
        <v>254</v>
      </c>
      <c r="H388" s="10" t="s">
        <v>22</v>
      </c>
      <c r="I388" s="1" t="s">
        <v>23</v>
      </c>
      <c r="J388" s="14" t="s">
        <v>22</v>
      </c>
      <c r="K388" s="47" t="s">
        <v>1651</v>
      </c>
      <c r="L388" s="69" t="s">
        <v>1652</v>
      </c>
      <c r="M388" s="116" t="s">
        <v>1583</v>
      </c>
      <c r="N388" s="50">
        <v>2021</v>
      </c>
      <c r="O388" s="14" t="s">
        <v>22</v>
      </c>
      <c r="P388" s="14"/>
    </row>
    <row r="389" spans="1:16" ht="144" x14ac:dyDescent="0.15">
      <c r="A389" s="6" t="s">
        <v>1194</v>
      </c>
      <c r="B389" s="6" t="s">
        <v>1653</v>
      </c>
      <c r="C389" s="6" t="s">
        <v>1654</v>
      </c>
      <c r="D389" s="7">
        <v>42559</v>
      </c>
      <c r="E389" s="12" t="s">
        <v>1655</v>
      </c>
      <c r="F389" s="9">
        <v>2016</v>
      </c>
      <c r="G389" s="6" t="s">
        <v>254</v>
      </c>
      <c r="H389" s="10" t="s">
        <v>22</v>
      </c>
      <c r="I389" s="1" t="s">
        <v>23</v>
      </c>
      <c r="J389" s="14" t="s">
        <v>22</v>
      </c>
      <c r="K389" s="11" t="s">
        <v>1656</v>
      </c>
      <c r="L389" s="6" t="s">
        <v>1657</v>
      </c>
      <c r="M389" s="116" t="s">
        <v>1482</v>
      </c>
      <c r="N389" s="50">
        <v>2021</v>
      </c>
      <c r="O389" s="14" t="s">
        <v>22</v>
      </c>
      <c r="P389" s="14"/>
    </row>
    <row r="390" spans="1:16" ht="126" x14ac:dyDescent="0.15">
      <c r="A390" s="6" t="s">
        <v>606</v>
      </c>
      <c r="B390" s="6" t="s">
        <v>1658</v>
      </c>
      <c r="C390" s="6" t="s">
        <v>1659</v>
      </c>
      <c r="D390" s="7">
        <v>42592</v>
      </c>
      <c r="E390" s="12" t="s">
        <v>1660</v>
      </c>
      <c r="F390" s="9">
        <v>2016</v>
      </c>
      <c r="G390" s="6" t="s">
        <v>254</v>
      </c>
      <c r="H390" s="10" t="s">
        <v>22</v>
      </c>
      <c r="I390" s="1" t="s">
        <v>23</v>
      </c>
      <c r="J390" s="14" t="s">
        <v>22</v>
      </c>
      <c r="K390" s="11" t="s">
        <v>1565</v>
      </c>
      <c r="L390" s="6" t="s">
        <v>1661</v>
      </c>
      <c r="M390" s="116"/>
      <c r="N390" s="50">
        <v>2021</v>
      </c>
      <c r="O390" s="14" t="s">
        <v>22</v>
      </c>
      <c r="P390" s="14"/>
    </row>
    <row r="391" spans="1:16" ht="180" x14ac:dyDescent="0.15">
      <c r="A391" s="6" t="s">
        <v>1662</v>
      </c>
      <c r="B391" s="6" t="s">
        <v>1663</v>
      </c>
      <c r="C391" s="6" t="s">
        <v>1664</v>
      </c>
      <c r="D391" s="7">
        <v>42592</v>
      </c>
      <c r="E391" s="12" t="s">
        <v>1665</v>
      </c>
      <c r="F391" s="9">
        <v>2016</v>
      </c>
      <c r="G391" s="6" t="s">
        <v>254</v>
      </c>
      <c r="H391" s="10" t="s">
        <v>22</v>
      </c>
      <c r="I391" s="1" t="s">
        <v>23</v>
      </c>
      <c r="J391" s="10" t="s">
        <v>22</v>
      </c>
      <c r="K391" s="11" t="s">
        <v>1565</v>
      </c>
      <c r="L391" s="6" t="s">
        <v>1661</v>
      </c>
      <c r="M391" s="116"/>
      <c r="N391" s="50">
        <v>2021</v>
      </c>
      <c r="O391" s="10" t="s">
        <v>22</v>
      </c>
      <c r="P391" s="10"/>
    </row>
    <row r="392" spans="1:16" ht="240" x14ac:dyDescent="0.15">
      <c r="A392" s="6" t="s">
        <v>1194</v>
      </c>
      <c r="B392" s="6" t="s">
        <v>1666</v>
      </c>
      <c r="C392" s="6" t="s">
        <v>1667</v>
      </c>
      <c r="D392" s="7">
        <v>42604</v>
      </c>
      <c r="E392" s="12" t="s">
        <v>1668</v>
      </c>
      <c r="F392" s="9">
        <v>2016</v>
      </c>
      <c r="G392" s="6" t="s">
        <v>254</v>
      </c>
      <c r="H392" s="10" t="s">
        <v>22</v>
      </c>
      <c r="I392" s="1" t="s">
        <v>23</v>
      </c>
      <c r="J392" s="14" t="s">
        <v>22</v>
      </c>
      <c r="K392" s="11" t="s">
        <v>1669</v>
      </c>
      <c r="L392" s="6" t="s">
        <v>1546</v>
      </c>
      <c r="M392" s="116" t="s">
        <v>50</v>
      </c>
      <c r="N392" s="50">
        <v>2021</v>
      </c>
      <c r="O392" s="14" t="s">
        <v>22</v>
      </c>
      <c r="P392" s="14"/>
    </row>
    <row r="393" spans="1:16" ht="180" x14ac:dyDescent="0.15">
      <c r="A393" s="6" t="s">
        <v>1670</v>
      </c>
      <c r="B393" s="6" t="s">
        <v>1671</v>
      </c>
      <c r="C393" s="6" t="s">
        <v>1672</v>
      </c>
      <c r="D393" s="7">
        <v>42643</v>
      </c>
      <c r="E393" s="12" t="s">
        <v>1673</v>
      </c>
      <c r="F393" s="9">
        <v>2016</v>
      </c>
      <c r="G393" s="6" t="s">
        <v>254</v>
      </c>
      <c r="H393" s="10" t="s">
        <v>22</v>
      </c>
      <c r="I393" s="1" t="s">
        <v>23</v>
      </c>
      <c r="J393" s="14" t="s">
        <v>22</v>
      </c>
      <c r="K393" s="47" t="s">
        <v>1646</v>
      </c>
      <c r="L393" s="69" t="s">
        <v>1674</v>
      </c>
      <c r="M393" s="116" t="s">
        <v>50</v>
      </c>
      <c r="N393" s="50">
        <v>2021</v>
      </c>
      <c r="O393" s="14" t="s">
        <v>22</v>
      </c>
      <c r="P393" s="14"/>
    </row>
    <row r="394" spans="1:16" ht="409.6" x14ac:dyDescent="0.15">
      <c r="A394" s="6" t="s">
        <v>889</v>
      </c>
      <c r="B394" s="6" t="s">
        <v>1675</v>
      </c>
      <c r="C394" s="6" t="s">
        <v>1676</v>
      </c>
      <c r="D394" s="7">
        <v>42664</v>
      </c>
      <c r="E394" s="12" t="s">
        <v>1677</v>
      </c>
      <c r="F394" s="9">
        <v>2016</v>
      </c>
      <c r="G394" s="6" t="s">
        <v>254</v>
      </c>
      <c r="H394" s="10" t="s">
        <v>22</v>
      </c>
      <c r="I394" s="1" t="s">
        <v>23</v>
      </c>
      <c r="J394" s="14" t="s">
        <v>22</v>
      </c>
      <c r="K394" s="47" t="s">
        <v>1678</v>
      </c>
      <c r="L394" s="69" t="s">
        <v>1679</v>
      </c>
      <c r="M394" s="116" t="s">
        <v>50</v>
      </c>
      <c r="N394" s="50">
        <v>2021</v>
      </c>
      <c r="O394" s="14" t="s">
        <v>22</v>
      </c>
      <c r="P394" s="14"/>
    </row>
    <row r="395" spans="1:16" ht="361" x14ac:dyDescent="0.15">
      <c r="A395" s="6" t="s">
        <v>1680</v>
      </c>
      <c r="B395" s="6" t="s">
        <v>1681</v>
      </c>
      <c r="C395" s="6" t="s">
        <v>1682</v>
      </c>
      <c r="D395" s="7">
        <v>42682</v>
      </c>
      <c r="E395" s="12" t="s">
        <v>1683</v>
      </c>
      <c r="F395" s="9">
        <v>2016</v>
      </c>
      <c r="G395" s="6" t="s">
        <v>254</v>
      </c>
      <c r="H395" s="10" t="s">
        <v>22</v>
      </c>
      <c r="I395" s="1" t="s">
        <v>23</v>
      </c>
      <c r="J395" s="14" t="s">
        <v>22</v>
      </c>
      <c r="K395" s="47" t="s">
        <v>1684</v>
      </c>
      <c r="L395" s="69" t="s">
        <v>1685</v>
      </c>
      <c r="M395" s="116" t="s">
        <v>1686</v>
      </c>
      <c r="N395" s="50">
        <v>2021</v>
      </c>
      <c r="O395" s="14" t="s">
        <v>22</v>
      </c>
      <c r="P395" s="14"/>
    </row>
    <row r="396" spans="1:16" ht="361" x14ac:dyDescent="0.15">
      <c r="A396" s="6" t="s">
        <v>906</v>
      </c>
      <c r="B396" s="24" t="s">
        <v>1687</v>
      </c>
      <c r="C396" s="6" t="s">
        <v>1688</v>
      </c>
      <c r="D396" s="7">
        <v>42691</v>
      </c>
      <c r="E396" s="12" t="s">
        <v>1689</v>
      </c>
      <c r="F396" s="9">
        <v>2016</v>
      </c>
      <c r="G396" s="6" t="s">
        <v>1690</v>
      </c>
      <c r="H396" s="10" t="s">
        <v>22</v>
      </c>
      <c r="I396" s="1" t="s">
        <v>23</v>
      </c>
      <c r="J396" s="14" t="s">
        <v>22</v>
      </c>
      <c r="K396" s="11" t="s">
        <v>1691</v>
      </c>
      <c r="L396" s="6" t="s">
        <v>1011</v>
      </c>
      <c r="M396" s="116" t="s">
        <v>1692</v>
      </c>
      <c r="N396" s="50">
        <v>2021</v>
      </c>
      <c r="O396" s="14" t="s">
        <v>22</v>
      </c>
      <c r="P396" s="14"/>
    </row>
    <row r="397" spans="1:16" ht="168" x14ac:dyDescent="0.15">
      <c r="A397" s="6" t="s">
        <v>889</v>
      </c>
      <c r="B397" s="6" t="s">
        <v>1693</v>
      </c>
      <c r="C397" s="6" t="s">
        <v>1694</v>
      </c>
      <c r="D397" s="7">
        <v>42697</v>
      </c>
      <c r="E397" s="12" t="s">
        <v>1695</v>
      </c>
      <c r="F397" s="9">
        <v>2016</v>
      </c>
      <c r="G397" s="6" t="s">
        <v>1696</v>
      </c>
      <c r="H397" s="10" t="s">
        <v>22</v>
      </c>
      <c r="I397" s="1" t="s">
        <v>23</v>
      </c>
      <c r="J397" s="14" t="s">
        <v>22</v>
      </c>
      <c r="K397" s="47" t="s">
        <v>29</v>
      </c>
      <c r="L397" s="69" t="s">
        <v>1697</v>
      </c>
      <c r="M397" s="116" t="s">
        <v>58</v>
      </c>
      <c r="N397" s="50">
        <v>2021</v>
      </c>
      <c r="O397" s="14" t="s">
        <v>22</v>
      </c>
      <c r="P397" s="14"/>
    </row>
    <row r="398" spans="1:16" ht="306" x14ac:dyDescent="0.15">
      <c r="A398" s="6" t="s">
        <v>1194</v>
      </c>
      <c r="B398" s="6" t="s">
        <v>1698</v>
      </c>
      <c r="C398" s="6" t="s">
        <v>1699</v>
      </c>
      <c r="D398" s="7">
        <v>42710</v>
      </c>
      <c r="E398" s="12" t="s">
        <v>1700</v>
      </c>
      <c r="F398" s="9">
        <v>2016</v>
      </c>
      <c r="G398" s="6" t="s">
        <v>254</v>
      </c>
      <c r="H398" s="10" t="s">
        <v>1701</v>
      </c>
      <c r="I398" s="1" t="s">
        <v>23</v>
      </c>
      <c r="J398" s="14" t="s">
        <v>22</v>
      </c>
      <c r="K398" s="11" t="s">
        <v>29</v>
      </c>
      <c r="L398" s="6" t="s">
        <v>1089</v>
      </c>
      <c r="M398" s="116" t="s">
        <v>31</v>
      </c>
      <c r="N398" s="50">
        <v>2021</v>
      </c>
      <c r="O398" s="14" t="s">
        <v>22</v>
      </c>
      <c r="P398" s="14"/>
    </row>
    <row r="399" spans="1:16" ht="405" x14ac:dyDescent="0.15">
      <c r="A399" s="6" t="s">
        <v>51</v>
      </c>
      <c r="B399" s="6" t="s">
        <v>1702</v>
      </c>
      <c r="C399" s="6" t="s">
        <v>1703</v>
      </c>
      <c r="D399" s="7">
        <v>42733</v>
      </c>
      <c r="E399" s="12" t="s">
        <v>1704</v>
      </c>
      <c r="F399" s="9">
        <v>2016</v>
      </c>
      <c r="G399" s="6" t="s">
        <v>1705</v>
      </c>
      <c r="H399" s="10" t="s">
        <v>22</v>
      </c>
      <c r="I399" s="1" t="s">
        <v>23</v>
      </c>
      <c r="J399" s="10" t="s">
        <v>22</v>
      </c>
      <c r="K399" s="11" t="s">
        <v>1224</v>
      </c>
      <c r="L399" s="6" t="s">
        <v>1706</v>
      </c>
      <c r="M399" s="116" t="s">
        <v>26</v>
      </c>
      <c r="N399" s="50">
        <v>2021</v>
      </c>
      <c r="O399" s="10" t="s">
        <v>22</v>
      </c>
      <c r="P399" s="10"/>
    </row>
    <row r="400" spans="1:16" ht="262" x14ac:dyDescent="0.15">
      <c r="A400" s="6" t="s">
        <v>51</v>
      </c>
      <c r="B400" s="6" t="s">
        <v>1707</v>
      </c>
      <c r="C400" s="6" t="s">
        <v>1708</v>
      </c>
      <c r="D400" s="7">
        <v>42739</v>
      </c>
      <c r="E400" s="12" t="s">
        <v>1709</v>
      </c>
      <c r="F400" s="9">
        <v>2017</v>
      </c>
      <c r="G400" s="6" t="s">
        <v>254</v>
      </c>
      <c r="H400" s="10" t="s">
        <v>22</v>
      </c>
      <c r="I400" s="1" t="s">
        <v>23</v>
      </c>
      <c r="J400" s="14" t="s">
        <v>22</v>
      </c>
      <c r="K400" s="69" t="s">
        <v>29</v>
      </c>
      <c r="L400" s="6" t="s">
        <v>1710</v>
      </c>
      <c r="M400" s="116" t="s">
        <v>50</v>
      </c>
      <c r="N400" s="50">
        <v>2021</v>
      </c>
      <c r="O400" s="14" t="s">
        <v>22</v>
      </c>
      <c r="P400" s="14"/>
    </row>
    <row r="401" spans="1:16" ht="132" x14ac:dyDescent="0.15">
      <c r="A401" s="6" t="s">
        <v>51</v>
      </c>
      <c r="B401" s="6" t="s">
        <v>1711</v>
      </c>
      <c r="C401" s="6" t="s">
        <v>1712</v>
      </c>
      <c r="D401" s="7">
        <v>42739</v>
      </c>
      <c r="E401" s="12" t="s">
        <v>1713</v>
      </c>
      <c r="F401" s="9">
        <v>2017</v>
      </c>
      <c r="G401" s="6" t="s">
        <v>254</v>
      </c>
      <c r="H401" s="10" t="s">
        <v>22</v>
      </c>
      <c r="I401" s="1" t="s">
        <v>23</v>
      </c>
      <c r="J401" s="14" t="s">
        <v>22</v>
      </c>
      <c r="K401" s="6" t="s">
        <v>910</v>
      </c>
      <c r="L401" s="6" t="s">
        <v>911</v>
      </c>
      <c r="M401" s="116" t="s">
        <v>31</v>
      </c>
      <c r="N401" s="50">
        <v>2021</v>
      </c>
      <c r="O401" s="14" t="s">
        <v>22</v>
      </c>
      <c r="P401" s="14"/>
    </row>
    <row r="402" spans="1:16" ht="132" x14ac:dyDescent="0.15">
      <c r="A402" s="6" t="s">
        <v>51</v>
      </c>
      <c r="B402" s="6" t="s">
        <v>1714</v>
      </c>
      <c r="C402" s="6" t="s">
        <v>1715</v>
      </c>
      <c r="D402" s="7">
        <v>42739</v>
      </c>
      <c r="E402" s="12" t="s">
        <v>1713</v>
      </c>
      <c r="F402" s="9">
        <v>2017</v>
      </c>
      <c r="G402" s="6" t="s">
        <v>1716</v>
      </c>
      <c r="H402" s="10" t="s">
        <v>22</v>
      </c>
      <c r="I402" s="1" t="s">
        <v>23</v>
      </c>
      <c r="J402" s="14" t="s">
        <v>22</v>
      </c>
      <c r="K402" s="69" t="s">
        <v>29</v>
      </c>
      <c r="L402" s="6" t="s">
        <v>911</v>
      </c>
      <c r="M402" s="116" t="s">
        <v>50</v>
      </c>
      <c r="N402" s="50">
        <v>2021</v>
      </c>
      <c r="O402" s="14" t="s">
        <v>22</v>
      </c>
      <c r="P402" s="14"/>
    </row>
    <row r="403" spans="1:16" ht="204" x14ac:dyDescent="0.15">
      <c r="A403" s="6" t="s">
        <v>889</v>
      </c>
      <c r="B403" s="6" t="s">
        <v>1717</v>
      </c>
      <c r="C403" s="6" t="s">
        <v>1718</v>
      </c>
      <c r="D403" s="7">
        <v>42747</v>
      </c>
      <c r="E403" s="12" t="s">
        <v>1719</v>
      </c>
      <c r="F403" s="9">
        <v>2017</v>
      </c>
      <c r="G403" s="6" t="s">
        <v>254</v>
      </c>
      <c r="H403" s="10" t="s">
        <v>22</v>
      </c>
      <c r="I403" s="1" t="s">
        <v>23</v>
      </c>
      <c r="J403" s="14" t="s">
        <v>22</v>
      </c>
      <c r="K403" s="47" t="s">
        <v>29</v>
      </c>
      <c r="L403" s="69" t="s">
        <v>1502</v>
      </c>
      <c r="M403" s="116" t="s">
        <v>1211</v>
      </c>
      <c r="N403" s="50">
        <v>2021</v>
      </c>
      <c r="O403" s="14" t="s">
        <v>22</v>
      </c>
      <c r="P403" s="14"/>
    </row>
    <row r="404" spans="1:16" ht="216" x14ac:dyDescent="0.15">
      <c r="A404" s="6" t="s">
        <v>889</v>
      </c>
      <c r="B404" s="6" t="s">
        <v>1720</v>
      </c>
      <c r="C404" s="6" t="s">
        <v>1721</v>
      </c>
      <c r="D404" s="7">
        <v>42747</v>
      </c>
      <c r="E404" s="12" t="s">
        <v>1722</v>
      </c>
      <c r="F404" s="9">
        <v>2017</v>
      </c>
      <c r="G404" s="6" t="s">
        <v>254</v>
      </c>
      <c r="H404" s="10" t="s">
        <v>22</v>
      </c>
      <c r="I404" s="1" t="s">
        <v>23</v>
      </c>
      <c r="J404" s="14" t="s">
        <v>22</v>
      </c>
      <c r="K404" s="69" t="s">
        <v>29</v>
      </c>
      <c r="L404" s="69" t="s">
        <v>1723</v>
      </c>
      <c r="M404" s="116" t="s">
        <v>1724</v>
      </c>
      <c r="N404" s="50">
        <v>2021</v>
      </c>
      <c r="O404" s="14" t="s">
        <v>22</v>
      </c>
      <c r="P404" s="14"/>
    </row>
    <row r="405" spans="1:16" ht="350" x14ac:dyDescent="0.15">
      <c r="A405" s="6" t="s">
        <v>906</v>
      </c>
      <c r="B405" s="6" t="s">
        <v>1725</v>
      </c>
      <c r="C405" s="6" t="s">
        <v>1726</v>
      </c>
      <c r="D405" s="7">
        <v>42753</v>
      </c>
      <c r="E405" s="12" t="s">
        <v>1727</v>
      </c>
      <c r="F405" s="9">
        <v>2017</v>
      </c>
      <c r="G405" s="6" t="s">
        <v>1690</v>
      </c>
      <c r="H405" s="10" t="s">
        <v>22</v>
      </c>
      <c r="I405" s="1" t="s">
        <v>23</v>
      </c>
      <c r="J405" s="14" t="s">
        <v>22</v>
      </c>
      <c r="K405" s="6" t="s">
        <v>1669</v>
      </c>
      <c r="L405" s="6" t="s">
        <v>955</v>
      </c>
      <c r="M405" s="116" t="s">
        <v>1692</v>
      </c>
      <c r="N405" s="50">
        <v>2021</v>
      </c>
      <c r="O405" s="14" t="s">
        <v>22</v>
      </c>
      <c r="P405" s="14"/>
    </row>
    <row r="406" spans="1:16" ht="144" x14ac:dyDescent="0.15">
      <c r="A406" s="6" t="s">
        <v>906</v>
      </c>
      <c r="B406" s="6" t="s">
        <v>1728</v>
      </c>
      <c r="C406" s="6" t="s">
        <v>1729</v>
      </c>
      <c r="D406" s="7">
        <v>42753</v>
      </c>
      <c r="E406" s="12" t="s">
        <v>1727</v>
      </c>
      <c r="F406" s="9">
        <v>2017</v>
      </c>
      <c r="G406" s="6" t="s">
        <v>1730</v>
      </c>
      <c r="H406" s="10" t="s">
        <v>22</v>
      </c>
      <c r="I406" s="1" t="s">
        <v>23</v>
      </c>
      <c r="J406" s="14" t="s">
        <v>22</v>
      </c>
      <c r="K406" s="6" t="s">
        <v>1731</v>
      </c>
      <c r="L406" s="6" t="s">
        <v>955</v>
      </c>
      <c r="M406" s="116" t="s">
        <v>50</v>
      </c>
      <c r="N406" s="50">
        <v>2021</v>
      </c>
      <c r="O406" s="14" t="s">
        <v>22</v>
      </c>
      <c r="P406" s="14"/>
    </row>
    <row r="407" spans="1:16" ht="140" x14ac:dyDescent="0.15">
      <c r="A407" s="6" t="s">
        <v>889</v>
      </c>
      <c r="B407" s="6" t="s">
        <v>1732</v>
      </c>
      <c r="C407" s="6" t="s">
        <v>1733</v>
      </c>
      <c r="D407" s="7">
        <v>42758</v>
      </c>
      <c r="E407" s="12" t="s">
        <v>1734</v>
      </c>
      <c r="F407" s="9">
        <v>2017</v>
      </c>
      <c r="G407" s="6" t="s">
        <v>254</v>
      </c>
      <c r="H407" s="10" t="s">
        <v>22</v>
      </c>
      <c r="I407" s="1" t="s">
        <v>23</v>
      </c>
      <c r="J407" s="14" t="s">
        <v>22</v>
      </c>
      <c r="K407" s="47" t="s">
        <v>1646</v>
      </c>
      <c r="L407" s="69" t="s">
        <v>1674</v>
      </c>
      <c r="M407" s="116" t="s">
        <v>50</v>
      </c>
      <c r="N407" s="50">
        <v>2021</v>
      </c>
      <c r="O407" s="14" t="s">
        <v>22</v>
      </c>
      <c r="P407" s="14"/>
    </row>
    <row r="408" spans="1:16" ht="132" x14ac:dyDescent="0.15">
      <c r="A408" s="6" t="s">
        <v>889</v>
      </c>
      <c r="B408" s="6" t="s">
        <v>1735</v>
      </c>
      <c r="C408" s="6" t="s">
        <v>1736</v>
      </c>
      <c r="D408" s="7">
        <v>42758</v>
      </c>
      <c r="E408" s="12" t="s">
        <v>1737</v>
      </c>
      <c r="F408" s="9">
        <v>2017</v>
      </c>
      <c r="G408" s="6" t="s">
        <v>254</v>
      </c>
      <c r="H408" s="10" t="s">
        <v>953</v>
      </c>
      <c r="I408" s="1" t="s">
        <v>23</v>
      </c>
      <c r="J408" s="14" t="s">
        <v>213</v>
      </c>
      <c r="K408" s="69" t="s">
        <v>955</v>
      </c>
      <c r="L408" s="69" t="s">
        <v>955</v>
      </c>
      <c r="M408" s="116" t="s">
        <v>1738</v>
      </c>
      <c r="N408" s="50">
        <v>2021</v>
      </c>
      <c r="O408" s="14" t="s">
        <v>213</v>
      </c>
      <c r="P408" s="14"/>
    </row>
    <row r="409" spans="1:16" ht="380" x14ac:dyDescent="0.15">
      <c r="A409" s="58" t="s">
        <v>1739</v>
      </c>
      <c r="B409" s="58" t="s">
        <v>1740</v>
      </c>
      <c r="C409" s="58">
        <v>970</v>
      </c>
      <c r="D409" s="72">
        <v>42794</v>
      </c>
      <c r="E409" s="59" t="s">
        <v>1741</v>
      </c>
      <c r="F409" s="50">
        <v>2017</v>
      </c>
      <c r="G409" s="51" t="s">
        <v>55</v>
      </c>
      <c r="H409" s="51" t="s">
        <v>22</v>
      </c>
      <c r="I409" s="1" t="s">
        <v>23</v>
      </c>
      <c r="J409" s="14" t="s">
        <v>22</v>
      </c>
      <c r="K409" s="73" t="s">
        <v>588</v>
      </c>
      <c r="L409" s="52" t="s">
        <v>1742</v>
      </c>
      <c r="M409" s="122" t="s">
        <v>58</v>
      </c>
      <c r="N409" s="50">
        <v>2021</v>
      </c>
      <c r="O409" s="14" t="s">
        <v>22</v>
      </c>
      <c r="P409" s="14"/>
    </row>
    <row r="410" spans="1:16" ht="409.6" x14ac:dyDescent="0.15">
      <c r="A410" s="6" t="s">
        <v>1743</v>
      </c>
      <c r="B410" s="6" t="s">
        <v>1744</v>
      </c>
      <c r="C410" s="6" t="s">
        <v>1745</v>
      </c>
      <c r="D410" s="7">
        <v>42808</v>
      </c>
      <c r="E410" s="12" t="s">
        <v>1746</v>
      </c>
      <c r="F410" s="9">
        <v>2017</v>
      </c>
      <c r="G410" s="6" t="s">
        <v>677</v>
      </c>
      <c r="H410" s="10" t="s">
        <v>22</v>
      </c>
      <c r="I410" s="1" t="s">
        <v>23</v>
      </c>
      <c r="J410" s="10" t="s">
        <v>22</v>
      </c>
      <c r="K410" s="6" t="s">
        <v>379</v>
      </c>
      <c r="L410" s="6" t="s">
        <v>1747</v>
      </c>
      <c r="M410" s="116" t="s">
        <v>1364</v>
      </c>
      <c r="N410" s="50">
        <v>2021</v>
      </c>
      <c r="O410" s="10" t="s">
        <v>22</v>
      </c>
      <c r="P410" s="10"/>
    </row>
    <row r="411" spans="1:16" ht="284" x14ac:dyDescent="0.15">
      <c r="A411" s="58" t="s">
        <v>889</v>
      </c>
      <c r="B411" s="58" t="s">
        <v>1748</v>
      </c>
      <c r="C411" s="58" t="s">
        <v>1749</v>
      </c>
      <c r="D411" s="72">
        <v>42811</v>
      </c>
      <c r="E411" s="59" t="s">
        <v>1750</v>
      </c>
      <c r="F411" s="50">
        <v>2017</v>
      </c>
      <c r="G411" s="51">
        <v>1</v>
      </c>
      <c r="H411" s="51" t="s">
        <v>22</v>
      </c>
      <c r="I411" s="1" t="s">
        <v>23</v>
      </c>
      <c r="J411" s="14" t="s">
        <v>22</v>
      </c>
      <c r="K411" s="112" t="s">
        <v>29</v>
      </c>
      <c r="L411" s="52" t="s">
        <v>1751</v>
      </c>
      <c r="M411" s="116" t="s">
        <v>50</v>
      </c>
      <c r="N411" s="50">
        <v>2021</v>
      </c>
      <c r="O411" s="14" t="s">
        <v>22</v>
      </c>
      <c r="P411" s="14"/>
    </row>
    <row r="412" spans="1:16" ht="192" x14ac:dyDescent="0.15">
      <c r="A412" s="6" t="s">
        <v>1752</v>
      </c>
      <c r="B412" s="6" t="s">
        <v>1753</v>
      </c>
      <c r="C412" s="6" t="s">
        <v>1754</v>
      </c>
      <c r="D412" s="7">
        <v>42822</v>
      </c>
      <c r="E412" s="12" t="s">
        <v>1755</v>
      </c>
      <c r="F412" s="9">
        <v>2017</v>
      </c>
      <c r="G412" s="6" t="s">
        <v>1756</v>
      </c>
      <c r="H412" s="10" t="s">
        <v>22</v>
      </c>
      <c r="I412" s="1" t="s">
        <v>23</v>
      </c>
      <c r="J412" s="10" t="s">
        <v>213</v>
      </c>
      <c r="K412" s="6" t="s">
        <v>955</v>
      </c>
      <c r="L412" s="6" t="s">
        <v>1188</v>
      </c>
      <c r="M412" s="116" t="s">
        <v>1757</v>
      </c>
      <c r="N412" s="50">
        <v>2021</v>
      </c>
      <c r="O412" s="10" t="s">
        <v>213</v>
      </c>
      <c r="P412" s="10"/>
    </row>
    <row r="413" spans="1:16" ht="182" x14ac:dyDescent="0.15">
      <c r="A413" s="58" t="s">
        <v>948</v>
      </c>
      <c r="B413" s="58" t="s">
        <v>1758</v>
      </c>
      <c r="C413" s="58" t="s">
        <v>1759</v>
      </c>
      <c r="D413" s="72">
        <v>42823</v>
      </c>
      <c r="E413" s="60" t="s">
        <v>1760</v>
      </c>
      <c r="F413" s="50">
        <v>2017</v>
      </c>
      <c r="G413" s="74" t="s">
        <v>1761</v>
      </c>
      <c r="H413" s="51" t="s">
        <v>953</v>
      </c>
      <c r="I413" s="1" t="s">
        <v>23</v>
      </c>
      <c r="J413" s="50" t="s">
        <v>213</v>
      </c>
      <c r="K413" s="57" t="s">
        <v>213</v>
      </c>
      <c r="L413" s="52" t="s">
        <v>955</v>
      </c>
      <c r="M413" s="122" t="s">
        <v>58</v>
      </c>
      <c r="N413" s="50">
        <v>2021</v>
      </c>
      <c r="O413" s="50" t="s">
        <v>213</v>
      </c>
      <c r="P413" s="50"/>
    </row>
    <row r="414" spans="1:16" ht="204" x14ac:dyDescent="0.15">
      <c r="A414" s="6" t="s">
        <v>1743</v>
      </c>
      <c r="B414" s="6" t="s">
        <v>1762</v>
      </c>
      <c r="C414" s="6" t="s">
        <v>1763</v>
      </c>
      <c r="D414" s="7">
        <v>42831</v>
      </c>
      <c r="E414" s="12" t="s">
        <v>1764</v>
      </c>
      <c r="F414" s="9">
        <v>2017</v>
      </c>
      <c r="G414" s="6" t="s">
        <v>677</v>
      </c>
      <c r="H414" s="10" t="s">
        <v>22</v>
      </c>
      <c r="I414" s="1" t="s">
        <v>23</v>
      </c>
      <c r="J414" s="10" t="s">
        <v>22</v>
      </c>
      <c r="K414" s="6" t="s">
        <v>379</v>
      </c>
      <c r="L414" s="6" t="s">
        <v>1765</v>
      </c>
      <c r="M414" s="116" t="s">
        <v>1364</v>
      </c>
      <c r="N414" s="50">
        <v>2021</v>
      </c>
      <c r="O414" s="10" t="s">
        <v>22</v>
      </c>
      <c r="P414" s="10"/>
    </row>
    <row r="415" spans="1:16" ht="204" x14ac:dyDescent="0.15">
      <c r="A415" s="6" t="s">
        <v>1629</v>
      </c>
      <c r="B415" s="6" t="s">
        <v>1766</v>
      </c>
      <c r="C415" s="6" t="s">
        <v>1767</v>
      </c>
      <c r="D415" s="7">
        <v>42922</v>
      </c>
      <c r="E415" s="12" t="s">
        <v>1768</v>
      </c>
      <c r="F415" s="9">
        <v>2017</v>
      </c>
      <c r="G415" s="6" t="s">
        <v>677</v>
      </c>
      <c r="H415" s="10" t="s">
        <v>22</v>
      </c>
      <c r="I415" s="1" t="s">
        <v>23</v>
      </c>
      <c r="J415" s="10" t="s">
        <v>22</v>
      </c>
      <c r="K415" s="11" t="s">
        <v>588</v>
      </c>
      <c r="L415" s="6" t="s">
        <v>1769</v>
      </c>
      <c r="M415" s="116" t="s">
        <v>1364</v>
      </c>
      <c r="N415" s="50">
        <v>2021</v>
      </c>
      <c r="O415" s="10" t="s">
        <v>22</v>
      </c>
      <c r="P415" s="10"/>
    </row>
    <row r="416" spans="1:16" ht="192" x14ac:dyDescent="0.15">
      <c r="A416" s="6" t="s">
        <v>51</v>
      </c>
      <c r="B416" s="24" t="s">
        <v>1770</v>
      </c>
      <c r="C416" s="6" t="s">
        <v>1771</v>
      </c>
      <c r="D416" s="75">
        <v>42922</v>
      </c>
      <c r="E416" s="12" t="s">
        <v>1772</v>
      </c>
      <c r="F416" s="76">
        <v>2017</v>
      </c>
      <c r="G416" s="14" t="s">
        <v>1773</v>
      </c>
      <c r="H416" s="77" t="s">
        <v>22</v>
      </c>
      <c r="I416" s="1" t="s">
        <v>23</v>
      </c>
      <c r="J416" s="14" t="s">
        <v>22</v>
      </c>
      <c r="K416" s="69" t="s">
        <v>29</v>
      </c>
      <c r="L416" s="6" t="s">
        <v>1774</v>
      </c>
      <c r="M416" s="116" t="s">
        <v>50</v>
      </c>
      <c r="N416" s="50">
        <v>2021</v>
      </c>
      <c r="O416" s="14" t="s">
        <v>22</v>
      </c>
      <c r="P416" s="14"/>
    </row>
    <row r="417" spans="1:16" ht="112" x14ac:dyDescent="0.15">
      <c r="A417" s="14" t="s">
        <v>1775</v>
      </c>
      <c r="B417" s="58" t="s">
        <v>1776</v>
      </c>
      <c r="C417" s="58" t="s">
        <v>1777</v>
      </c>
      <c r="D417" s="75">
        <v>42934</v>
      </c>
      <c r="E417" s="12" t="s">
        <v>1778</v>
      </c>
      <c r="F417" s="76">
        <v>2017</v>
      </c>
      <c r="G417" s="78">
        <v>43862</v>
      </c>
      <c r="H417" s="77" t="s">
        <v>22</v>
      </c>
      <c r="I417" s="1" t="s">
        <v>23</v>
      </c>
      <c r="J417" s="14" t="s">
        <v>22</v>
      </c>
      <c r="K417" s="69" t="s">
        <v>29</v>
      </c>
      <c r="L417" s="6" t="s">
        <v>1779</v>
      </c>
      <c r="M417" s="116" t="s">
        <v>50</v>
      </c>
      <c r="N417" s="50">
        <v>2021</v>
      </c>
      <c r="O417" s="14" t="s">
        <v>22</v>
      </c>
      <c r="P417" s="14"/>
    </row>
    <row r="418" spans="1:16" ht="344" x14ac:dyDescent="0.15">
      <c r="A418" s="58" t="s">
        <v>1780</v>
      </c>
      <c r="B418" s="58" t="s">
        <v>1781</v>
      </c>
      <c r="C418" s="58" t="s">
        <v>1782</v>
      </c>
      <c r="D418" s="72">
        <v>42947</v>
      </c>
      <c r="E418" s="59"/>
      <c r="F418" s="50">
        <v>2017</v>
      </c>
      <c r="G418" s="74" t="s">
        <v>213</v>
      </c>
      <c r="H418" s="51" t="s">
        <v>953</v>
      </c>
      <c r="I418" s="1" t="s">
        <v>23</v>
      </c>
      <c r="J418" s="50" t="s">
        <v>213</v>
      </c>
      <c r="K418" s="57" t="s">
        <v>213</v>
      </c>
      <c r="L418" s="52" t="s">
        <v>955</v>
      </c>
      <c r="M418" s="122" t="s">
        <v>50</v>
      </c>
      <c r="N418" s="50">
        <v>2021</v>
      </c>
      <c r="O418" s="50" t="s">
        <v>213</v>
      </c>
      <c r="P418" s="50"/>
    </row>
    <row r="419" spans="1:16" ht="247" x14ac:dyDescent="0.15">
      <c r="A419" s="58" t="s">
        <v>235</v>
      </c>
      <c r="B419" s="58" t="s">
        <v>1783</v>
      </c>
      <c r="C419" s="58" t="s">
        <v>1784</v>
      </c>
      <c r="D419" s="72">
        <v>43038</v>
      </c>
      <c r="E419" s="60" t="s">
        <v>1785</v>
      </c>
      <c r="F419" s="50">
        <v>2017</v>
      </c>
      <c r="G419" s="74">
        <v>1</v>
      </c>
      <c r="H419" s="51" t="s">
        <v>953</v>
      </c>
      <c r="I419" s="1" t="s">
        <v>23</v>
      </c>
      <c r="J419" s="50" t="s">
        <v>213</v>
      </c>
      <c r="K419" s="57" t="s">
        <v>213</v>
      </c>
      <c r="L419" s="52" t="s">
        <v>955</v>
      </c>
      <c r="M419" s="122" t="s">
        <v>50</v>
      </c>
      <c r="N419" s="50">
        <v>2021</v>
      </c>
      <c r="O419" s="50" t="s">
        <v>213</v>
      </c>
      <c r="P419" s="50"/>
    </row>
    <row r="420" spans="1:16" ht="195" x14ac:dyDescent="0.15">
      <c r="A420" s="58" t="s">
        <v>1786</v>
      </c>
      <c r="B420" s="58" t="s">
        <v>1787</v>
      </c>
      <c r="C420" s="58" t="s">
        <v>1788</v>
      </c>
      <c r="D420" s="72">
        <v>43040</v>
      </c>
      <c r="E420" s="59" t="s">
        <v>1789</v>
      </c>
      <c r="F420" s="50">
        <v>2017</v>
      </c>
      <c r="G420" s="51" t="s">
        <v>1422</v>
      </c>
      <c r="H420" s="51" t="s">
        <v>22</v>
      </c>
      <c r="I420" s="1" t="s">
        <v>23</v>
      </c>
      <c r="J420" s="14" t="s">
        <v>22</v>
      </c>
      <c r="K420" s="58" t="s">
        <v>588</v>
      </c>
      <c r="L420" s="79" t="s">
        <v>1790</v>
      </c>
      <c r="M420" s="122" t="s">
        <v>1364</v>
      </c>
      <c r="N420" s="50">
        <v>2021</v>
      </c>
      <c r="O420" s="14" t="s">
        <v>22</v>
      </c>
      <c r="P420" s="14"/>
    </row>
    <row r="421" spans="1:16" ht="132" x14ac:dyDescent="0.15">
      <c r="A421" s="6" t="s">
        <v>1629</v>
      </c>
      <c r="B421" s="6" t="s">
        <v>1791</v>
      </c>
      <c r="C421" s="6" t="s">
        <v>1792</v>
      </c>
      <c r="D421" s="7">
        <v>43040</v>
      </c>
      <c r="E421" s="12" t="s">
        <v>1793</v>
      </c>
      <c r="F421" s="9">
        <v>2017</v>
      </c>
      <c r="G421" s="6" t="s">
        <v>677</v>
      </c>
      <c r="H421" s="10" t="s">
        <v>953</v>
      </c>
      <c r="I421" s="1" t="s">
        <v>23</v>
      </c>
      <c r="J421" s="10" t="s">
        <v>213</v>
      </c>
      <c r="K421" s="6" t="s">
        <v>213</v>
      </c>
      <c r="L421" s="6" t="s">
        <v>1794</v>
      </c>
      <c r="M421" s="116" t="s">
        <v>58</v>
      </c>
      <c r="N421" s="50">
        <v>2021</v>
      </c>
      <c r="O421" s="10" t="s">
        <v>213</v>
      </c>
      <c r="P421" s="10"/>
    </row>
    <row r="422" spans="1:16" ht="284" x14ac:dyDescent="0.15">
      <c r="A422" s="80" t="s">
        <v>1795</v>
      </c>
      <c r="B422" s="80" t="s">
        <v>1796</v>
      </c>
      <c r="C422" s="80" t="s">
        <v>1797</v>
      </c>
      <c r="D422" s="72">
        <v>43067</v>
      </c>
      <c r="E422" s="60" t="s">
        <v>1798</v>
      </c>
      <c r="F422" s="50">
        <v>2017</v>
      </c>
      <c r="G422" s="74" t="s">
        <v>1799</v>
      </c>
      <c r="H422" s="51" t="s">
        <v>22</v>
      </c>
      <c r="I422" s="1" t="s">
        <v>23</v>
      </c>
      <c r="J422" s="51" t="s">
        <v>22</v>
      </c>
      <c r="K422" s="57" t="s">
        <v>1800</v>
      </c>
      <c r="L422" s="52" t="s">
        <v>1801</v>
      </c>
      <c r="M422" s="122" t="s">
        <v>1686</v>
      </c>
      <c r="N422" s="50">
        <v>2021</v>
      </c>
      <c r="O422" s="51" t="s">
        <v>22</v>
      </c>
      <c r="P422" s="51"/>
    </row>
    <row r="423" spans="1:16" ht="156" x14ac:dyDescent="0.15">
      <c r="A423" s="6" t="s">
        <v>1802</v>
      </c>
      <c r="B423" s="6" t="s">
        <v>1803</v>
      </c>
      <c r="C423" s="6" t="s">
        <v>1804</v>
      </c>
      <c r="D423" s="7">
        <v>43084</v>
      </c>
      <c r="E423" s="12" t="s">
        <v>1805</v>
      </c>
      <c r="F423" s="9">
        <v>2017</v>
      </c>
      <c r="G423" s="6" t="s">
        <v>1806</v>
      </c>
      <c r="H423" s="10" t="s">
        <v>953</v>
      </c>
      <c r="I423" s="1" t="s">
        <v>23</v>
      </c>
      <c r="J423" s="10" t="s">
        <v>22</v>
      </c>
      <c r="K423" s="6" t="s">
        <v>213</v>
      </c>
      <c r="L423" s="14" t="s">
        <v>213</v>
      </c>
      <c r="M423" s="116" t="s">
        <v>213</v>
      </c>
      <c r="N423" s="50">
        <v>2021</v>
      </c>
      <c r="O423" s="10" t="s">
        <v>22</v>
      </c>
      <c r="P423" s="10"/>
    </row>
    <row r="424" spans="1:16" ht="409.6" x14ac:dyDescent="0.15">
      <c r="A424" s="6" t="s">
        <v>1802</v>
      </c>
      <c r="B424" s="6" t="s">
        <v>1807</v>
      </c>
      <c r="C424" s="6" t="s">
        <v>1808</v>
      </c>
      <c r="D424" s="7">
        <v>43089</v>
      </c>
      <c r="E424" s="12" t="s">
        <v>1809</v>
      </c>
      <c r="F424" s="9">
        <v>2017</v>
      </c>
      <c r="G424" s="6" t="s">
        <v>955</v>
      </c>
      <c r="H424" s="10" t="s">
        <v>953</v>
      </c>
      <c r="I424" s="1" t="s">
        <v>23</v>
      </c>
      <c r="J424" s="10" t="s">
        <v>213</v>
      </c>
      <c r="K424" s="6" t="s">
        <v>213</v>
      </c>
      <c r="L424" s="14" t="s">
        <v>1810</v>
      </c>
      <c r="M424" s="116" t="s">
        <v>58</v>
      </c>
      <c r="N424" s="50">
        <v>2021</v>
      </c>
      <c r="O424" s="10" t="s">
        <v>213</v>
      </c>
      <c r="P424" s="10"/>
    </row>
    <row r="425" spans="1:16" ht="332" x14ac:dyDescent="0.15">
      <c r="A425" s="81" t="s">
        <v>1811</v>
      </c>
      <c r="B425" s="81" t="s">
        <v>1812</v>
      </c>
      <c r="C425" s="81" t="s">
        <v>1813</v>
      </c>
      <c r="D425" s="82">
        <v>43097</v>
      </c>
      <c r="E425" s="12" t="s">
        <v>1814</v>
      </c>
      <c r="F425" s="83">
        <v>2017</v>
      </c>
      <c r="G425" s="83">
        <v>3</v>
      </c>
      <c r="H425" s="83" t="s">
        <v>22</v>
      </c>
      <c r="I425" s="1" t="s">
        <v>23</v>
      </c>
      <c r="J425" s="83"/>
      <c r="K425" s="58" t="s">
        <v>213</v>
      </c>
      <c r="L425" s="81" t="s">
        <v>1815</v>
      </c>
      <c r="M425" s="123" t="s">
        <v>58</v>
      </c>
      <c r="N425" s="50">
        <v>2021</v>
      </c>
      <c r="O425" s="83"/>
      <c r="P425" s="83"/>
    </row>
    <row r="426" spans="1:16" ht="409.6" x14ac:dyDescent="0.15">
      <c r="A426" s="3" t="s">
        <v>1816</v>
      </c>
      <c r="B426" s="3" t="s">
        <v>1817</v>
      </c>
      <c r="C426" s="80" t="s">
        <v>1818</v>
      </c>
      <c r="D426" s="7"/>
      <c r="E426" s="25" t="s">
        <v>822</v>
      </c>
      <c r="F426" s="9">
        <v>2017</v>
      </c>
      <c r="G426" s="6">
        <v>87</v>
      </c>
      <c r="H426" s="10" t="s">
        <v>22</v>
      </c>
      <c r="I426" s="1" t="s">
        <v>23</v>
      </c>
      <c r="J426" s="14" t="s">
        <v>22</v>
      </c>
      <c r="K426" s="57" t="s">
        <v>1819</v>
      </c>
      <c r="L426" s="69" t="s">
        <v>1820</v>
      </c>
      <c r="M426" s="116" t="s">
        <v>50</v>
      </c>
      <c r="N426" s="50">
        <v>2021</v>
      </c>
      <c r="O426" s="14" t="s">
        <v>22</v>
      </c>
      <c r="P426" s="14"/>
    </row>
    <row r="427" spans="1:16" ht="247" x14ac:dyDescent="0.15">
      <c r="A427" s="6"/>
      <c r="B427" s="80" t="s">
        <v>1821</v>
      </c>
      <c r="C427" s="80" t="s">
        <v>1822</v>
      </c>
      <c r="D427" s="84">
        <v>43118</v>
      </c>
      <c r="E427" s="12" t="s">
        <v>1823</v>
      </c>
      <c r="F427" s="9">
        <v>2018</v>
      </c>
      <c r="G427" s="6" t="s">
        <v>955</v>
      </c>
      <c r="H427" s="10" t="s">
        <v>953</v>
      </c>
      <c r="I427" s="1" t="s">
        <v>23</v>
      </c>
      <c r="J427" s="10" t="s">
        <v>953</v>
      </c>
      <c r="K427" s="6" t="s">
        <v>1824</v>
      </c>
      <c r="L427" s="14" t="s">
        <v>1825</v>
      </c>
      <c r="M427" s="116"/>
      <c r="N427" s="50">
        <v>2021</v>
      </c>
      <c r="O427" s="10" t="s">
        <v>953</v>
      </c>
      <c r="P427" s="10"/>
    </row>
    <row r="428" spans="1:16" ht="409.6" x14ac:dyDescent="0.15">
      <c r="A428" s="6" t="s">
        <v>1826</v>
      </c>
      <c r="B428" s="80" t="s">
        <v>1827</v>
      </c>
      <c r="C428" s="80" t="s">
        <v>1828</v>
      </c>
      <c r="D428" s="84">
        <v>43146</v>
      </c>
      <c r="E428" s="12" t="s">
        <v>1829</v>
      </c>
      <c r="F428" s="9">
        <v>2018</v>
      </c>
      <c r="G428" s="6" t="s">
        <v>1830</v>
      </c>
      <c r="H428" s="10" t="s">
        <v>22</v>
      </c>
      <c r="I428" s="1" t="s">
        <v>23</v>
      </c>
      <c r="J428" s="10" t="s">
        <v>1243</v>
      </c>
      <c r="K428" s="6" t="s">
        <v>1831</v>
      </c>
      <c r="L428" s="14" t="s">
        <v>1832</v>
      </c>
      <c r="M428" s="116" t="s">
        <v>1833</v>
      </c>
      <c r="N428" s="50">
        <v>2021</v>
      </c>
      <c r="O428" s="10" t="s">
        <v>1243</v>
      </c>
      <c r="P428" s="10"/>
    </row>
    <row r="429" spans="1:16" ht="168" x14ac:dyDescent="0.15">
      <c r="A429" s="6" t="s">
        <v>1834</v>
      </c>
      <c r="B429" s="6" t="s">
        <v>1835</v>
      </c>
      <c r="C429" s="6" t="s">
        <v>1836</v>
      </c>
      <c r="D429" s="7">
        <v>43153</v>
      </c>
      <c r="E429" s="8" t="s">
        <v>1837</v>
      </c>
      <c r="F429" s="9">
        <v>2018</v>
      </c>
      <c r="G429" s="6" t="s">
        <v>955</v>
      </c>
      <c r="H429" s="10" t="s">
        <v>22</v>
      </c>
      <c r="I429" s="1" t="s">
        <v>23</v>
      </c>
      <c r="J429" s="10"/>
      <c r="K429" s="11" t="s">
        <v>955</v>
      </c>
      <c r="L429" s="14" t="s">
        <v>955</v>
      </c>
      <c r="M429" s="116" t="s">
        <v>58</v>
      </c>
      <c r="N429" s="50">
        <v>2021</v>
      </c>
      <c r="O429" s="10"/>
      <c r="P429" s="10"/>
    </row>
    <row r="430" spans="1:16" ht="208" x14ac:dyDescent="0.15">
      <c r="A430" s="6" t="s">
        <v>1838</v>
      </c>
      <c r="B430" s="80" t="s">
        <v>1839</v>
      </c>
      <c r="C430" s="80" t="s">
        <v>1840</v>
      </c>
      <c r="D430" s="7">
        <v>43157</v>
      </c>
      <c r="E430" s="8" t="s">
        <v>1841</v>
      </c>
      <c r="F430" s="9">
        <v>2018</v>
      </c>
      <c r="G430" s="6" t="s">
        <v>955</v>
      </c>
      <c r="H430" s="10" t="s">
        <v>22</v>
      </c>
      <c r="I430" s="1" t="s">
        <v>23</v>
      </c>
      <c r="J430" s="10"/>
      <c r="K430" s="11" t="s">
        <v>955</v>
      </c>
      <c r="L430" s="14" t="s">
        <v>955</v>
      </c>
      <c r="M430" s="116" t="s">
        <v>50</v>
      </c>
      <c r="N430" s="50">
        <v>2021</v>
      </c>
      <c r="O430" s="10"/>
      <c r="P430" s="10"/>
    </row>
    <row r="431" spans="1:16" ht="409.6" x14ac:dyDescent="0.15">
      <c r="A431" s="81" t="s">
        <v>1826</v>
      </c>
      <c r="B431" s="81" t="s">
        <v>1842</v>
      </c>
      <c r="C431" s="81" t="s">
        <v>1843</v>
      </c>
      <c r="D431" s="82">
        <v>43191</v>
      </c>
      <c r="E431" s="86" t="s">
        <v>1844</v>
      </c>
      <c r="F431" s="83">
        <v>2018</v>
      </c>
      <c r="G431" s="83" t="s">
        <v>677</v>
      </c>
      <c r="H431" s="83" t="s">
        <v>22</v>
      </c>
      <c r="I431" s="1" t="s">
        <v>23</v>
      </c>
      <c r="J431" s="83" t="s">
        <v>22</v>
      </c>
      <c r="K431" s="58" t="s">
        <v>588</v>
      </c>
      <c r="L431" s="81" t="s">
        <v>1845</v>
      </c>
      <c r="M431" s="123" t="s">
        <v>58</v>
      </c>
      <c r="N431" s="50">
        <v>2021</v>
      </c>
      <c r="O431" s="83" t="s">
        <v>22</v>
      </c>
      <c r="P431" s="83"/>
    </row>
    <row r="432" spans="1:16" ht="247" x14ac:dyDescent="0.15">
      <c r="A432" s="6" t="s">
        <v>889</v>
      </c>
      <c r="B432" s="80" t="s">
        <v>1846</v>
      </c>
      <c r="C432" s="80" t="s">
        <v>1847</v>
      </c>
      <c r="D432" s="84">
        <v>43216</v>
      </c>
      <c r="E432" s="12" t="s">
        <v>1848</v>
      </c>
      <c r="F432" s="9">
        <v>2018</v>
      </c>
      <c r="G432" s="6" t="s">
        <v>955</v>
      </c>
      <c r="H432" s="10" t="s">
        <v>953</v>
      </c>
      <c r="I432" s="1" t="s">
        <v>23</v>
      </c>
      <c r="J432" s="10" t="s">
        <v>213</v>
      </c>
      <c r="K432" s="6" t="s">
        <v>213</v>
      </c>
      <c r="L432" s="14" t="s">
        <v>1849</v>
      </c>
      <c r="M432" s="116" t="s">
        <v>50</v>
      </c>
      <c r="N432" s="50">
        <v>2021</v>
      </c>
      <c r="O432" s="10" t="s">
        <v>213</v>
      </c>
      <c r="P432" s="10"/>
    </row>
    <row r="433" spans="1:16" ht="182" x14ac:dyDescent="0.15">
      <c r="A433" s="6" t="s">
        <v>889</v>
      </c>
      <c r="B433" s="80" t="s">
        <v>1850</v>
      </c>
      <c r="C433" s="80" t="s">
        <v>1851</v>
      </c>
      <c r="D433" s="84">
        <v>43220</v>
      </c>
      <c r="E433" s="12" t="s">
        <v>1852</v>
      </c>
      <c r="F433" s="9">
        <v>2018</v>
      </c>
      <c r="G433" s="6" t="s">
        <v>389</v>
      </c>
      <c r="H433" s="10" t="s">
        <v>22</v>
      </c>
      <c r="I433" s="1" t="s">
        <v>23</v>
      </c>
      <c r="J433" s="10" t="s">
        <v>63</v>
      </c>
      <c r="K433" s="6" t="s">
        <v>1853</v>
      </c>
      <c r="L433" s="14" t="s">
        <v>1854</v>
      </c>
      <c r="M433" s="116" t="s">
        <v>50</v>
      </c>
      <c r="N433" s="50">
        <v>2021</v>
      </c>
      <c r="O433" s="10" t="s">
        <v>63</v>
      </c>
      <c r="P433" s="10"/>
    </row>
    <row r="434" spans="1:16" ht="260" x14ac:dyDescent="0.15">
      <c r="A434" s="6" t="s">
        <v>235</v>
      </c>
      <c r="B434" s="80" t="s">
        <v>1855</v>
      </c>
      <c r="C434" s="80" t="s">
        <v>1856</v>
      </c>
      <c r="D434" s="84">
        <v>43251</v>
      </c>
      <c r="E434" s="12" t="s">
        <v>1857</v>
      </c>
      <c r="F434" s="9">
        <v>2018</v>
      </c>
      <c r="G434" s="6" t="s">
        <v>955</v>
      </c>
      <c r="H434" s="10" t="s">
        <v>953</v>
      </c>
      <c r="I434" s="1" t="s">
        <v>23</v>
      </c>
      <c r="J434" s="10" t="s">
        <v>213</v>
      </c>
      <c r="K434" s="6" t="s">
        <v>213</v>
      </c>
      <c r="L434" s="14" t="s">
        <v>213</v>
      </c>
      <c r="M434" s="116" t="s">
        <v>50</v>
      </c>
      <c r="N434" s="50">
        <v>2021</v>
      </c>
      <c r="O434" s="10" t="s">
        <v>213</v>
      </c>
      <c r="P434" s="10"/>
    </row>
    <row r="435" spans="1:16" ht="260" x14ac:dyDescent="0.15">
      <c r="A435" s="6" t="s">
        <v>235</v>
      </c>
      <c r="B435" s="80" t="s">
        <v>1858</v>
      </c>
      <c r="C435" s="80" t="s">
        <v>1859</v>
      </c>
      <c r="D435" s="84">
        <v>43259</v>
      </c>
      <c r="E435" s="12" t="s">
        <v>1860</v>
      </c>
      <c r="F435" s="9">
        <v>2018</v>
      </c>
      <c r="G435" s="6" t="s">
        <v>955</v>
      </c>
      <c r="H435" s="10" t="s">
        <v>953</v>
      </c>
      <c r="I435" s="1" t="s">
        <v>23</v>
      </c>
      <c r="J435" s="10" t="s">
        <v>213</v>
      </c>
      <c r="K435" s="6" t="s">
        <v>213</v>
      </c>
      <c r="L435" s="14" t="s">
        <v>1861</v>
      </c>
      <c r="M435" s="116" t="s">
        <v>50</v>
      </c>
      <c r="N435" s="50">
        <v>2021</v>
      </c>
      <c r="O435" s="10" t="s">
        <v>213</v>
      </c>
      <c r="P435" s="10"/>
    </row>
    <row r="436" spans="1:16" ht="240" x14ac:dyDescent="0.15">
      <c r="A436" s="52" t="s">
        <v>1826</v>
      </c>
      <c r="B436" s="52" t="s">
        <v>1862</v>
      </c>
      <c r="C436" s="52" t="s">
        <v>1863</v>
      </c>
      <c r="D436" s="72">
        <v>43279</v>
      </c>
      <c r="E436" s="12" t="s">
        <v>1864</v>
      </c>
      <c r="F436" s="50">
        <v>2018</v>
      </c>
      <c r="G436" s="50" t="s">
        <v>677</v>
      </c>
      <c r="H436" s="50" t="s">
        <v>22</v>
      </c>
      <c r="I436" s="1" t="s">
        <v>23</v>
      </c>
      <c r="J436" s="50" t="s">
        <v>955</v>
      </c>
      <c r="K436" s="50" t="s">
        <v>213</v>
      </c>
      <c r="L436" s="50" t="s">
        <v>955</v>
      </c>
      <c r="M436" s="118" t="s">
        <v>58</v>
      </c>
      <c r="N436" s="50">
        <v>2021</v>
      </c>
      <c r="O436" s="50" t="s">
        <v>955</v>
      </c>
      <c r="P436" s="50"/>
    </row>
    <row r="437" spans="1:16" ht="384" x14ac:dyDescent="0.15">
      <c r="A437" s="52" t="s">
        <v>1865</v>
      </c>
      <c r="B437" s="52" t="s">
        <v>1866</v>
      </c>
      <c r="C437" s="52" t="s">
        <v>1867</v>
      </c>
      <c r="D437" s="72">
        <v>43306</v>
      </c>
      <c r="E437" s="12" t="s">
        <v>1868</v>
      </c>
      <c r="F437" s="50">
        <v>2018</v>
      </c>
      <c r="G437" s="50" t="s">
        <v>1869</v>
      </c>
      <c r="H437" s="50" t="s">
        <v>22</v>
      </c>
      <c r="I437" s="1" t="s">
        <v>23</v>
      </c>
      <c r="J437" s="50" t="s">
        <v>22</v>
      </c>
      <c r="K437" s="50" t="s">
        <v>213</v>
      </c>
      <c r="L437" s="52" t="s">
        <v>1870</v>
      </c>
      <c r="M437" s="118" t="s">
        <v>1364</v>
      </c>
      <c r="N437" s="50">
        <v>2021</v>
      </c>
      <c r="O437" s="50" t="s">
        <v>22</v>
      </c>
      <c r="P437" s="50"/>
    </row>
    <row r="438" spans="1:16" ht="120" x14ac:dyDescent="0.15">
      <c r="A438" s="81" t="s">
        <v>1826</v>
      </c>
      <c r="B438" s="52" t="s">
        <v>1871</v>
      </c>
      <c r="C438" s="52" t="s">
        <v>1872</v>
      </c>
      <c r="D438" s="72">
        <v>43306</v>
      </c>
      <c r="E438" s="12" t="s">
        <v>1873</v>
      </c>
      <c r="F438" s="50">
        <v>2018</v>
      </c>
      <c r="G438" s="50" t="s">
        <v>677</v>
      </c>
      <c r="H438" s="50" t="s">
        <v>22</v>
      </c>
      <c r="I438" s="1" t="s">
        <v>23</v>
      </c>
      <c r="J438" s="50" t="s">
        <v>1869</v>
      </c>
      <c r="K438" s="50" t="s">
        <v>213</v>
      </c>
      <c r="L438" s="50" t="s">
        <v>1874</v>
      </c>
      <c r="M438" s="123" t="s">
        <v>58</v>
      </c>
      <c r="N438" s="50">
        <v>2021</v>
      </c>
      <c r="O438" s="50" t="s">
        <v>1869</v>
      </c>
      <c r="P438" s="50"/>
    </row>
    <row r="439" spans="1:16" ht="225" x14ac:dyDescent="0.15">
      <c r="A439" s="81" t="s">
        <v>1826</v>
      </c>
      <c r="B439" s="52" t="s">
        <v>1875</v>
      </c>
      <c r="C439" s="52" t="s">
        <v>1876</v>
      </c>
      <c r="D439" s="72">
        <v>43307</v>
      </c>
      <c r="E439" s="12" t="s">
        <v>1877</v>
      </c>
      <c r="F439" s="50">
        <v>2018</v>
      </c>
      <c r="G439" s="50">
        <v>16</v>
      </c>
      <c r="H439" s="50" t="s">
        <v>22</v>
      </c>
      <c r="I439" s="1" t="s">
        <v>23</v>
      </c>
      <c r="J439" s="83" t="s">
        <v>1560</v>
      </c>
      <c r="K439" s="58" t="s">
        <v>588</v>
      </c>
      <c r="L439" s="50" t="s">
        <v>1878</v>
      </c>
      <c r="M439" s="123" t="s">
        <v>58</v>
      </c>
      <c r="N439" s="50">
        <v>2021</v>
      </c>
      <c r="O439" s="83" t="s">
        <v>1560</v>
      </c>
      <c r="P439" s="83"/>
    </row>
    <row r="440" spans="1:16" ht="409.6" x14ac:dyDescent="0.15">
      <c r="A440" s="52" t="s">
        <v>613</v>
      </c>
      <c r="B440" s="52" t="s">
        <v>1879</v>
      </c>
      <c r="C440" s="52" t="s">
        <v>1880</v>
      </c>
      <c r="D440" s="72">
        <v>43308</v>
      </c>
      <c r="E440" s="12" t="s">
        <v>1881</v>
      </c>
      <c r="F440" s="50">
        <v>2018</v>
      </c>
      <c r="G440" s="50" t="s">
        <v>677</v>
      </c>
      <c r="H440" s="50" t="s">
        <v>22</v>
      </c>
      <c r="I440" s="1" t="s">
        <v>23</v>
      </c>
      <c r="J440" s="50" t="s">
        <v>22</v>
      </c>
      <c r="K440" s="50" t="s">
        <v>213</v>
      </c>
      <c r="L440" s="50" t="s">
        <v>1882</v>
      </c>
      <c r="M440" s="118" t="s">
        <v>50</v>
      </c>
      <c r="N440" s="50">
        <v>2021</v>
      </c>
      <c r="O440" s="50" t="s">
        <v>22</v>
      </c>
      <c r="P440" s="50"/>
    </row>
    <row r="441" spans="1:16" ht="409.6" x14ac:dyDescent="0.15">
      <c r="A441" s="15" t="s">
        <v>613</v>
      </c>
      <c r="B441" s="58" t="s">
        <v>1883</v>
      </c>
      <c r="C441" s="80" t="s">
        <v>1884</v>
      </c>
      <c r="D441" s="84">
        <v>43318</v>
      </c>
      <c r="E441" s="8" t="s">
        <v>1885</v>
      </c>
      <c r="F441" s="55">
        <v>2018</v>
      </c>
      <c r="G441" s="55" t="s">
        <v>677</v>
      </c>
      <c r="H441" s="55" t="s">
        <v>22</v>
      </c>
      <c r="I441" s="1" t="s">
        <v>23</v>
      </c>
      <c r="J441" s="55" t="s">
        <v>22</v>
      </c>
      <c r="K441" s="69" t="s">
        <v>29</v>
      </c>
      <c r="L441" s="55" t="s">
        <v>1886</v>
      </c>
      <c r="M441" s="120" t="s">
        <v>58</v>
      </c>
      <c r="N441" s="50">
        <v>2021</v>
      </c>
      <c r="O441" s="55" t="s">
        <v>22</v>
      </c>
      <c r="P441" s="55"/>
    </row>
    <row r="442" spans="1:16" ht="180" x14ac:dyDescent="0.15">
      <c r="A442" s="52" t="s">
        <v>1887</v>
      </c>
      <c r="B442" s="52" t="s">
        <v>1888</v>
      </c>
      <c r="C442" s="52" t="s">
        <v>1889</v>
      </c>
      <c r="D442" s="72">
        <v>43340</v>
      </c>
      <c r="E442" s="12" t="s">
        <v>1890</v>
      </c>
      <c r="F442" s="50">
        <v>2018</v>
      </c>
      <c r="G442" s="50" t="s">
        <v>677</v>
      </c>
      <c r="H442" s="50" t="s">
        <v>22</v>
      </c>
      <c r="I442" s="1" t="s">
        <v>23</v>
      </c>
      <c r="J442" s="50" t="s">
        <v>955</v>
      </c>
      <c r="K442" s="50" t="s">
        <v>213</v>
      </c>
      <c r="L442" s="52" t="s">
        <v>213</v>
      </c>
      <c r="M442" s="122" t="s">
        <v>1891</v>
      </c>
      <c r="N442" s="50">
        <v>2021</v>
      </c>
      <c r="O442" s="50" t="s">
        <v>955</v>
      </c>
      <c r="P442" s="50"/>
    </row>
    <row r="443" spans="1:16" ht="332" x14ac:dyDescent="0.15">
      <c r="A443" s="87" t="s">
        <v>1892</v>
      </c>
      <c r="B443" s="87" t="s">
        <v>1893</v>
      </c>
      <c r="C443" s="87" t="s">
        <v>1894</v>
      </c>
      <c r="D443" s="88">
        <v>43374</v>
      </c>
      <c r="E443" s="89" t="s">
        <v>1895</v>
      </c>
      <c r="F443" s="90">
        <v>2018</v>
      </c>
      <c r="G443" s="50" t="s">
        <v>1869</v>
      </c>
      <c r="H443" s="90" t="s">
        <v>22</v>
      </c>
      <c r="I443" s="1" t="s">
        <v>23</v>
      </c>
      <c r="J443" s="90" t="s">
        <v>22</v>
      </c>
      <c r="K443" s="90" t="s">
        <v>213</v>
      </c>
      <c r="L443" s="90" t="s">
        <v>955</v>
      </c>
      <c r="M443" s="124" t="s">
        <v>50</v>
      </c>
      <c r="N443" s="50">
        <v>2021</v>
      </c>
      <c r="O443" s="90" t="s">
        <v>22</v>
      </c>
      <c r="P443" s="90"/>
    </row>
    <row r="444" spans="1:16" ht="300" x14ac:dyDescent="0.15">
      <c r="A444" s="52" t="s">
        <v>1507</v>
      </c>
      <c r="B444" s="52" t="s">
        <v>1896</v>
      </c>
      <c r="C444" s="52" t="s">
        <v>1897</v>
      </c>
      <c r="D444" s="72">
        <v>43405</v>
      </c>
      <c r="E444" s="12" t="s">
        <v>1898</v>
      </c>
      <c r="F444" s="50">
        <v>2018</v>
      </c>
      <c r="G444" s="50" t="s">
        <v>1869</v>
      </c>
      <c r="H444" s="50" t="s">
        <v>22</v>
      </c>
      <c r="I444" s="1" t="s">
        <v>23</v>
      </c>
      <c r="J444" s="50" t="s">
        <v>22</v>
      </c>
      <c r="K444" s="50" t="s">
        <v>213</v>
      </c>
      <c r="L444" s="52" t="s">
        <v>213</v>
      </c>
      <c r="M444" s="122" t="s">
        <v>1891</v>
      </c>
      <c r="N444" s="50">
        <v>2021</v>
      </c>
      <c r="O444" s="50" t="s">
        <v>22</v>
      </c>
      <c r="P444" s="50"/>
    </row>
    <row r="445" spans="1:16" ht="130" x14ac:dyDescent="0.15">
      <c r="A445" s="52" t="s">
        <v>1899</v>
      </c>
      <c r="B445" s="80" t="s">
        <v>1900</v>
      </c>
      <c r="C445" s="80" t="s">
        <v>1901</v>
      </c>
      <c r="D445" s="72">
        <v>43481</v>
      </c>
      <c r="E445" s="12" t="s">
        <v>1902</v>
      </c>
      <c r="F445" s="50">
        <v>2019</v>
      </c>
      <c r="G445" s="51" t="s">
        <v>1903</v>
      </c>
      <c r="H445" s="51" t="s">
        <v>22</v>
      </c>
      <c r="I445" s="1" t="s">
        <v>23</v>
      </c>
      <c r="J445" s="50" t="s">
        <v>213</v>
      </c>
      <c r="K445" s="50" t="s">
        <v>954</v>
      </c>
      <c r="L445" s="50" t="s">
        <v>1904</v>
      </c>
      <c r="M445" s="118" t="s">
        <v>58</v>
      </c>
      <c r="N445" s="50">
        <v>2021</v>
      </c>
      <c r="O445" s="50" t="s">
        <v>213</v>
      </c>
      <c r="P445" s="50"/>
    </row>
    <row r="446" spans="1:16" ht="409.6" x14ac:dyDescent="0.15">
      <c r="A446" s="52" t="s">
        <v>1905</v>
      </c>
      <c r="B446" s="80" t="s">
        <v>1906</v>
      </c>
      <c r="C446" s="52" t="s">
        <v>1907</v>
      </c>
      <c r="D446" s="72">
        <v>43499</v>
      </c>
      <c r="E446" s="12" t="s">
        <v>1908</v>
      </c>
      <c r="F446" s="50">
        <v>2019</v>
      </c>
      <c r="G446" s="51" t="s">
        <v>1903</v>
      </c>
      <c r="H446" s="51" t="s">
        <v>22</v>
      </c>
      <c r="I446" s="1" t="s">
        <v>23</v>
      </c>
      <c r="J446" s="50" t="s">
        <v>22</v>
      </c>
      <c r="K446" s="50" t="s">
        <v>954</v>
      </c>
      <c r="L446" s="50" t="s">
        <v>1909</v>
      </c>
      <c r="M446" s="122" t="s">
        <v>1910</v>
      </c>
      <c r="N446" s="50">
        <v>2021</v>
      </c>
      <c r="O446" s="50" t="s">
        <v>22</v>
      </c>
      <c r="P446" s="50"/>
    </row>
    <row r="447" spans="1:16" ht="409.6" x14ac:dyDescent="0.15">
      <c r="A447" s="52" t="s">
        <v>613</v>
      </c>
      <c r="B447" s="52" t="s">
        <v>1911</v>
      </c>
      <c r="C447" s="80" t="s">
        <v>1912</v>
      </c>
      <c r="D447" s="72">
        <v>43509</v>
      </c>
      <c r="E447" s="12" t="s">
        <v>1913</v>
      </c>
      <c r="F447" s="50">
        <v>2019</v>
      </c>
      <c r="G447" s="51" t="s">
        <v>1903</v>
      </c>
      <c r="H447" s="51" t="s">
        <v>22</v>
      </c>
      <c r="I447" s="1" t="s">
        <v>23</v>
      </c>
      <c r="J447" s="50" t="s">
        <v>22</v>
      </c>
      <c r="K447" s="57" t="s">
        <v>1853</v>
      </c>
      <c r="L447" s="52" t="s">
        <v>1914</v>
      </c>
      <c r="M447" s="118" t="s">
        <v>58</v>
      </c>
      <c r="N447" s="50">
        <v>2021</v>
      </c>
      <c r="O447" s="50" t="s">
        <v>22</v>
      </c>
      <c r="P447" s="50"/>
    </row>
    <row r="448" spans="1:16" ht="409.6" x14ac:dyDescent="0.15">
      <c r="A448" s="52" t="s">
        <v>1905</v>
      </c>
      <c r="B448" s="52" t="s">
        <v>1915</v>
      </c>
      <c r="C448" s="80" t="s">
        <v>1916</v>
      </c>
      <c r="D448" s="72">
        <v>43550</v>
      </c>
      <c r="E448" s="12" t="s">
        <v>1917</v>
      </c>
      <c r="F448" s="50">
        <v>2019</v>
      </c>
      <c r="G448" s="51">
        <v>2</v>
      </c>
      <c r="H448" s="51" t="s">
        <v>22</v>
      </c>
      <c r="I448" s="1" t="s">
        <v>23</v>
      </c>
      <c r="J448" s="50" t="s">
        <v>22</v>
      </c>
      <c r="K448" s="57" t="s">
        <v>213</v>
      </c>
      <c r="L448" s="52" t="s">
        <v>1918</v>
      </c>
      <c r="M448" s="118" t="s">
        <v>1686</v>
      </c>
      <c r="N448" s="50">
        <v>2021</v>
      </c>
      <c r="O448" s="50" t="s">
        <v>22</v>
      </c>
      <c r="P448" s="50"/>
    </row>
    <row r="449" spans="1:16" ht="409.6" x14ac:dyDescent="0.15">
      <c r="A449" s="3" t="s">
        <v>748</v>
      </c>
      <c r="B449" s="3" t="s">
        <v>1919</v>
      </c>
      <c r="C449" s="80" t="s">
        <v>1920</v>
      </c>
      <c r="D449" s="72">
        <v>43588</v>
      </c>
      <c r="E449" s="91" t="s">
        <v>1921</v>
      </c>
      <c r="F449" s="50">
        <v>2019</v>
      </c>
      <c r="G449" s="50" t="s">
        <v>1922</v>
      </c>
      <c r="H449" s="50" t="s">
        <v>22</v>
      </c>
      <c r="I449" s="1" t="s">
        <v>23</v>
      </c>
      <c r="J449" s="50" t="s">
        <v>22</v>
      </c>
      <c r="K449" s="57" t="s">
        <v>1923</v>
      </c>
      <c r="L449" s="50" t="s">
        <v>1924</v>
      </c>
      <c r="M449" s="118" t="s">
        <v>58</v>
      </c>
      <c r="N449" s="50">
        <v>2021</v>
      </c>
      <c r="O449" s="50" t="s">
        <v>22</v>
      </c>
      <c r="P449" s="50"/>
    </row>
    <row r="450" spans="1:16" ht="409.6" x14ac:dyDescent="0.15">
      <c r="A450" s="3" t="s">
        <v>1816</v>
      </c>
      <c r="B450" s="3" t="s">
        <v>1925</v>
      </c>
      <c r="C450" s="80" t="s">
        <v>1926</v>
      </c>
      <c r="D450" s="92">
        <v>43610</v>
      </c>
      <c r="E450" s="91" t="s">
        <v>1357</v>
      </c>
      <c r="F450" s="50">
        <v>2019</v>
      </c>
      <c r="G450" s="50" t="s">
        <v>1927</v>
      </c>
      <c r="H450" s="50"/>
      <c r="I450" s="1" t="s">
        <v>23</v>
      </c>
      <c r="J450" s="50" t="s">
        <v>213</v>
      </c>
      <c r="K450" s="57" t="s">
        <v>1853</v>
      </c>
      <c r="L450" s="50" t="s">
        <v>1928</v>
      </c>
      <c r="M450" s="118" t="s">
        <v>1929</v>
      </c>
      <c r="N450" s="50">
        <v>2021</v>
      </c>
      <c r="O450" s="50" t="s">
        <v>213</v>
      </c>
      <c r="P450" s="50"/>
    </row>
    <row r="451" spans="1:16" ht="255" x14ac:dyDescent="0.15">
      <c r="A451" s="52" t="s">
        <v>1680</v>
      </c>
      <c r="B451" s="80" t="s">
        <v>1930</v>
      </c>
      <c r="C451" s="52" t="s">
        <v>1931</v>
      </c>
      <c r="D451" s="72">
        <v>43621</v>
      </c>
      <c r="E451" s="91" t="s">
        <v>1932</v>
      </c>
      <c r="F451" s="50">
        <v>2019</v>
      </c>
      <c r="G451" s="50" t="s">
        <v>1869</v>
      </c>
      <c r="H451" s="50" t="s">
        <v>22</v>
      </c>
      <c r="I451" s="1" t="s">
        <v>23</v>
      </c>
      <c r="J451" s="50" t="s">
        <v>213</v>
      </c>
      <c r="K451" s="50" t="s">
        <v>954</v>
      </c>
      <c r="L451" s="50" t="s">
        <v>1933</v>
      </c>
      <c r="M451" s="122" t="s">
        <v>1934</v>
      </c>
      <c r="N451" s="50">
        <v>2021</v>
      </c>
      <c r="O451" s="50" t="s">
        <v>213</v>
      </c>
      <c r="P451" s="50"/>
    </row>
    <row r="452" spans="1:16" ht="409.6" x14ac:dyDescent="0.15">
      <c r="A452" s="3" t="s">
        <v>606</v>
      </c>
      <c r="B452" s="3" t="s">
        <v>1935</v>
      </c>
      <c r="C452" s="80" t="s">
        <v>1936</v>
      </c>
      <c r="D452" s="72">
        <v>43642</v>
      </c>
      <c r="E452" s="91" t="s">
        <v>1937</v>
      </c>
      <c r="F452" s="50">
        <v>2019</v>
      </c>
      <c r="G452" s="50" t="s">
        <v>952</v>
      </c>
      <c r="H452" s="50"/>
      <c r="I452" s="1" t="s">
        <v>23</v>
      </c>
      <c r="J452" s="50" t="s">
        <v>22</v>
      </c>
      <c r="K452" s="57" t="s">
        <v>213</v>
      </c>
      <c r="L452" s="50" t="s">
        <v>213</v>
      </c>
      <c r="M452" s="118" t="s">
        <v>58</v>
      </c>
      <c r="N452" s="50">
        <v>2021</v>
      </c>
      <c r="O452" s="50" t="s">
        <v>22</v>
      </c>
      <c r="P452" s="50"/>
    </row>
    <row r="453" spans="1:16" ht="320" x14ac:dyDescent="0.15">
      <c r="A453" s="52" t="s">
        <v>51</v>
      </c>
      <c r="B453" s="80" t="s">
        <v>1938</v>
      </c>
      <c r="C453" s="52" t="s">
        <v>1939</v>
      </c>
      <c r="D453" s="72">
        <v>43657</v>
      </c>
      <c r="E453" s="91" t="s">
        <v>1940</v>
      </c>
      <c r="F453" s="50">
        <v>2019</v>
      </c>
      <c r="G453" s="50" t="s">
        <v>1922</v>
      </c>
      <c r="H453" s="50" t="s">
        <v>22</v>
      </c>
      <c r="I453" s="1" t="s">
        <v>23</v>
      </c>
      <c r="J453" s="50" t="s">
        <v>1941</v>
      </c>
      <c r="K453" s="57" t="s">
        <v>1853</v>
      </c>
      <c r="L453" s="50" t="s">
        <v>1942</v>
      </c>
      <c r="M453" s="122" t="s">
        <v>1943</v>
      </c>
      <c r="N453" s="50">
        <v>2021</v>
      </c>
      <c r="O453" s="50" t="s">
        <v>1941</v>
      </c>
      <c r="P453" s="50"/>
    </row>
    <row r="454" spans="1:16" ht="182" x14ac:dyDescent="0.15">
      <c r="A454" s="48" t="s">
        <v>1944</v>
      </c>
      <c r="B454" s="48" t="s">
        <v>1945</v>
      </c>
      <c r="C454" s="48" t="s">
        <v>1946</v>
      </c>
      <c r="D454" s="49">
        <v>43664</v>
      </c>
      <c r="E454" s="91" t="s">
        <v>1947</v>
      </c>
      <c r="F454" s="50">
        <v>2019</v>
      </c>
      <c r="G454" s="51" t="s">
        <v>955</v>
      </c>
      <c r="H454" s="51" t="s">
        <v>22</v>
      </c>
      <c r="I454" s="1" t="s">
        <v>23</v>
      </c>
      <c r="J454" s="50" t="s">
        <v>213</v>
      </c>
      <c r="K454" s="50" t="s">
        <v>954</v>
      </c>
      <c r="L454" s="52" t="s">
        <v>955</v>
      </c>
      <c r="M454" s="118" t="s">
        <v>58</v>
      </c>
      <c r="N454" s="50">
        <v>2021</v>
      </c>
      <c r="O454" s="50" t="s">
        <v>213</v>
      </c>
      <c r="P454" s="50"/>
    </row>
    <row r="455" spans="1:16" ht="169" x14ac:dyDescent="0.15">
      <c r="A455" s="3" t="s">
        <v>889</v>
      </c>
      <c r="B455" s="3" t="s">
        <v>1948</v>
      </c>
      <c r="C455" s="80" t="s">
        <v>1949</v>
      </c>
      <c r="D455" s="72">
        <v>43678</v>
      </c>
      <c r="E455" s="12" t="s">
        <v>1950</v>
      </c>
      <c r="F455" s="50">
        <v>2019</v>
      </c>
      <c r="G455" s="50" t="s">
        <v>1422</v>
      </c>
      <c r="H455" s="50"/>
      <c r="I455" s="1" t="s">
        <v>23</v>
      </c>
      <c r="J455" s="50"/>
      <c r="K455" s="57" t="s">
        <v>213</v>
      </c>
      <c r="L455" s="50" t="s">
        <v>955</v>
      </c>
      <c r="M455" s="118" t="s">
        <v>58</v>
      </c>
      <c r="N455" s="50">
        <v>2021</v>
      </c>
      <c r="O455" s="50"/>
      <c r="P455" s="50"/>
    </row>
    <row r="456" spans="1:16" ht="404" x14ac:dyDescent="0.15">
      <c r="A456" s="48" t="s">
        <v>1816</v>
      </c>
      <c r="B456" s="48" t="s">
        <v>1951</v>
      </c>
      <c r="C456" s="48" t="s">
        <v>1952</v>
      </c>
      <c r="D456" s="49">
        <v>43679</v>
      </c>
      <c r="E456" s="91" t="s">
        <v>1953</v>
      </c>
      <c r="F456" s="50">
        <v>2019</v>
      </c>
      <c r="G456" s="51">
        <v>8</v>
      </c>
      <c r="H456" s="51"/>
      <c r="I456" s="1" t="s">
        <v>23</v>
      </c>
      <c r="J456" s="50"/>
      <c r="K456" s="48" t="s">
        <v>1954</v>
      </c>
      <c r="L456" s="52" t="s">
        <v>1955</v>
      </c>
      <c r="M456" s="118" t="s">
        <v>58</v>
      </c>
      <c r="N456" s="50">
        <v>2021</v>
      </c>
      <c r="O456" s="50"/>
      <c r="P456" s="50"/>
    </row>
    <row r="457" spans="1:16" ht="208" x14ac:dyDescent="0.15">
      <c r="A457" s="3" t="s">
        <v>1905</v>
      </c>
      <c r="B457" s="3" t="s">
        <v>1956</v>
      </c>
      <c r="C457" s="80" t="s">
        <v>1957</v>
      </c>
      <c r="D457" s="72">
        <v>43739</v>
      </c>
      <c r="E457" s="91" t="s">
        <v>1958</v>
      </c>
      <c r="F457" s="50">
        <v>2019</v>
      </c>
      <c r="G457" s="50" t="s">
        <v>677</v>
      </c>
      <c r="H457" s="50" t="s">
        <v>22</v>
      </c>
      <c r="I457" s="1" t="s">
        <v>23</v>
      </c>
      <c r="J457" s="50" t="s">
        <v>22</v>
      </c>
      <c r="K457" s="57" t="s">
        <v>954</v>
      </c>
      <c r="L457" s="50" t="s">
        <v>1918</v>
      </c>
      <c r="M457" s="122" t="s">
        <v>1959</v>
      </c>
      <c r="N457" s="50">
        <v>2021</v>
      </c>
      <c r="O457" s="50" t="s">
        <v>22</v>
      </c>
      <c r="P457" s="50"/>
    </row>
    <row r="458" spans="1:16" ht="208" x14ac:dyDescent="0.15">
      <c r="A458" s="3" t="s">
        <v>1960</v>
      </c>
      <c r="B458" s="3" t="s">
        <v>1961</v>
      </c>
      <c r="C458" s="80" t="s">
        <v>1962</v>
      </c>
      <c r="D458" s="72">
        <v>43804</v>
      </c>
      <c r="E458" s="91" t="s">
        <v>1963</v>
      </c>
      <c r="F458" s="50">
        <v>2019</v>
      </c>
      <c r="G458" s="50" t="s">
        <v>952</v>
      </c>
      <c r="H458" s="50" t="s">
        <v>953</v>
      </c>
      <c r="I458" s="1" t="s">
        <v>23</v>
      </c>
      <c r="J458" s="50" t="s">
        <v>213</v>
      </c>
      <c r="K458" s="57" t="s">
        <v>213</v>
      </c>
      <c r="L458" s="50" t="s">
        <v>955</v>
      </c>
      <c r="M458" s="122" t="s">
        <v>1959</v>
      </c>
      <c r="N458" s="50">
        <v>2021</v>
      </c>
      <c r="O458" s="50" t="s">
        <v>213</v>
      </c>
      <c r="P458" s="50"/>
    </row>
    <row r="459" spans="1:16" ht="409.6" x14ac:dyDescent="0.15">
      <c r="A459" s="3" t="s">
        <v>1134</v>
      </c>
      <c r="B459" s="3" t="s">
        <v>1964</v>
      </c>
      <c r="C459" s="80" t="s">
        <v>1965</v>
      </c>
      <c r="D459" s="72">
        <v>43805</v>
      </c>
      <c r="E459" s="91" t="s">
        <v>1963</v>
      </c>
      <c r="F459" s="50">
        <v>2019</v>
      </c>
      <c r="G459" s="50">
        <v>110</v>
      </c>
      <c r="H459" s="50" t="s">
        <v>22</v>
      </c>
      <c r="I459" s="1" t="s">
        <v>23</v>
      </c>
      <c r="J459" s="50" t="s">
        <v>213</v>
      </c>
      <c r="K459" s="57" t="s">
        <v>213</v>
      </c>
      <c r="L459" s="50" t="s">
        <v>1661</v>
      </c>
      <c r="M459" s="118" t="s">
        <v>58</v>
      </c>
      <c r="N459" s="50">
        <v>2021</v>
      </c>
      <c r="O459" s="50" t="s">
        <v>213</v>
      </c>
      <c r="P459" s="50"/>
    </row>
    <row r="460" spans="1:16" ht="320" x14ac:dyDescent="0.15">
      <c r="A460" s="3" t="s">
        <v>1134</v>
      </c>
      <c r="B460" s="3" t="s">
        <v>1966</v>
      </c>
      <c r="C460" s="80" t="s">
        <v>1965</v>
      </c>
      <c r="D460" s="72">
        <v>43805</v>
      </c>
      <c r="E460" s="12" t="s">
        <v>1967</v>
      </c>
      <c r="F460" s="50">
        <v>2019</v>
      </c>
      <c r="G460" s="50">
        <v>24</v>
      </c>
      <c r="H460" s="50" t="s">
        <v>22</v>
      </c>
      <c r="I460" s="1" t="s">
        <v>23</v>
      </c>
      <c r="J460" s="50"/>
      <c r="K460" s="57" t="s">
        <v>213</v>
      </c>
      <c r="L460" s="50" t="s">
        <v>1968</v>
      </c>
      <c r="M460" s="122" t="s">
        <v>50</v>
      </c>
      <c r="N460" s="50">
        <v>2021</v>
      </c>
      <c r="O460" s="50"/>
      <c r="P460" s="50"/>
    </row>
    <row r="461" spans="1:16" ht="126" x14ac:dyDescent="0.15">
      <c r="A461" s="6" t="s">
        <v>1471</v>
      </c>
      <c r="B461" s="6" t="s">
        <v>1969</v>
      </c>
      <c r="C461" s="6" t="s">
        <v>1970</v>
      </c>
      <c r="D461" s="7">
        <v>43825</v>
      </c>
      <c r="E461" s="12" t="s">
        <v>1971</v>
      </c>
      <c r="F461" s="9">
        <v>2019</v>
      </c>
      <c r="G461" s="6" t="s">
        <v>55</v>
      </c>
      <c r="H461" s="10" t="s">
        <v>22</v>
      </c>
      <c r="I461" s="1" t="s">
        <v>23</v>
      </c>
      <c r="J461" s="10" t="s">
        <v>22</v>
      </c>
      <c r="K461" s="11" t="s">
        <v>213</v>
      </c>
      <c r="L461" s="6" t="s">
        <v>57</v>
      </c>
      <c r="M461" s="116" t="s">
        <v>58</v>
      </c>
      <c r="N461" s="50">
        <v>2021</v>
      </c>
      <c r="O461" s="10" t="s">
        <v>22</v>
      </c>
      <c r="P461" s="10"/>
    </row>
    <row r="462" spans="1:16" ht="260" x14ac:dyDescent="0.15">
      <c r="A462" s="3" t="s">
        <v>1795</v>
      </c>
      <c r="B462" s="3" t="s">
        <v>1972</v>
      </c>
      <c r="C462" s="80" t="s">
        <v>1973</v>
      </c>
      <c r="D462" s="72">
        <v>43825</v>
      </c>
      <c r="E462" s="12" t="s">
        <v>1974</v>
      </c>
      <c r="F462" s="50">
        <v>2019</v>
      </c>
      <c r="G462" s="50" t="s">
        <v>1975</v>
      </c>
      <c r="H462" s="50" t="s">
        <v>22</v>
      </c>
      <c r="I462" s="1" t="s">
        <v>23</v>
      </c>
      <c r="J462" s="50" t="s">
        <v>22</v>
      </c>
      <c r="K462" s="57" t="s">
        <v>1853</v>
      </c>
      <c r="L462" s="50" t="s">
        <v>1976</v>
      </c>
      <c r="M462" s="118" t="s">
        <v>50</v>
      </c>
      <c r="N462" s="50">
        <v>2021</v>
      </c>
      <c r="O462" s="50" t="s">
        <v>22</v>
      </c>
      <c r="P462" s="50"/>
    </row>
    <row r="463" spans="1:16" ht="126" x14ac:dyDescent="0.15">
      <c r="A463" s="3" t="s">
        <v>1795</v>
      </c>
      <c r="B463" s="3" t="s">
        <v>1977</v>
      </c>
      <c r="C463" s="80" t="s">
        <v>1978</v>
      </c>
      <c r="D463" s="72">
        <v>43825</v>
      </c>
      <c r="E463" s="12" t="s">
        <v>1979</v>
      </c>
      <c r="F463" s="50">
        <v>2019</v>
      </c>
      <c r="G463" s="50" t="s">
        <v>1975</v>
      </c>
      <c r="H463" s="50" t="s">
        <v>22</v>
      </c>
      <c r="I463" s="1" t="s">
        <v>23</v>
      </c>
      <c r="J463" s="50" t="s">
        <v>22</v>
      </c>
      <c r="K463" s="57" t="s">
        <v>1853</v>
      </c>
      <c r="L463" s="50" t="s">
        <v>1976</v>
      </c>
      <c r="M463" s="122" t="s">
        <v>50</v>
      </c>
      <c r="N463" s="50">
        <v>2021</v>
      </c>
      <c r="O463" s="50" t="s">
        <v>22</v>
      </c>
      <c r="P463" s="50"/>
    </row>
    <row r="464" spans="1:16" ht="409.6" x14ac:dyDescent="0.15">
      <c r="A464" s="3" t="s">
        <v>1816</v>
      </c>
      <c r="B464" s="3" t="s">
        <v>1980</v>
      </c>
      <c r="C464" s="80" t="s">
        <v>1981</v>
      </c>
      <c r="D464" s="72">
        <v>43826</v>
      </c>
      <c r="E464" s="12" t="s">
        <v>1982</v>
      </c>
      <c r="F464" s="50">
        <v>2019</v>
      </c>
      <c r="G464" s="50">
        <v>31</v>
      </c>
      <c r="H464" s="50" t="s">
        <v>953</v>
      </c>
      <c r="I464" s="1" t="s">
        <v>23</v>
      </c>
      <c r="J464" s="50" t="s">
        <v>213</v>
      </c>
      <c r="K464" s="57" t="s">
        <v>213</v>
      </c>
      <c r="L464" s="50" t="s">
        <v>955</v>
      </c>
      <c r="M464" s="122" t="s">
        <v>50</v>
      </c>
      <c r="N464" s="50">
        <v>2021</v>
      </c>
      <c r="O464" s="50" t="s">
        <v>213</v>
      </c>
      <c r="P464" s="50"/>
    </row>
    <row r="465" spans="1:16" ht="409.6" x14ac:dyDescent="0.15">
      <c r="A465" s="3" t="s">
        <v>889</v>
      </c>
      <c r="B465" s="3" t="s">
        <v>1983</v>
      </c>
      <c r="C465" s="80" t="s">
        <v>1984</v>
      </c>
      <c r="D465" s="92">
        <v>43687</v>
      </c>
      <c r="E465" s="91" t="s">
        <v>1582</v>
      </c>
      <c r="F465" s="50">
        <v>2019</v>
      </c>
      <c r="G465" s="50">
        <v>3</v>
      </c>
      <c r="H465" s="50"/>
      <c r="I465" s="1" t="s">
        <v>23</v>
      </c>
      <c r="J465" s="50" t="s">
        <v>22</v>
      </c>
      <c r="K465" s="57" t="s">
        <v>1985</v>
      </c>
      <c r="L465" s="50" t="s">
        <v>1986</v>
      </c>
      <c r="M465" s="122"/>
      <c r="N465" s="50">
        <v>2021</v>
      </c>
      <c r="O465" s="50" t="s">
        <v>22</v>
      </c>
      <c r="P465" s="50"/>
    </row>
    <row r="466" spans="1:16" ht="409.6" x14ac:dyDescent="0.15">
      <c r="A466" s="3" t="s">
        <v>1816</v>
      </c>
      <c r="B466" s="3" t="s">
        <v>1987</v>
      </c>
      <c r="C466" s="80" t="s">
        <v>1926</v>
      </c>
      <c r="D466" s="72">
        <v>43567</v>
      </c>
      <c r="E466" s="59" t="s">
        <v>1988</v>
      </c>
      <c r="F466" s="50">
        <v>2019</v>
      </c>
      <c r="G466" s="50">
        <v>193</v>
      </c>
      <c r="H466" s="50"/>
      <c r="I466" s="1" t="s">
        <v>23</v>
      </c>
      <c r="J466" s="50" t="s">
        <v>213</v>
      </c>
      <c r="K466" s="57" t="s">
        <v>1853</v>
      </c>
      <c r="L466" s="50" t="s">
        <v>213</v>
      </c>
      <c r="M466" s="122" t="s">
        <v>50</v>
      </c>
      <c r="N466" s="50">
        <v>2021</v>
      </c>
      <c r="O466" s="50" t="s">
        <v>213</v>
      </c>
      <c r="P466" s="50"/>
    </row>
    <row r="467" spans="1:16" ht="296" x14ac:dyDescent="0.15">
      <c r="A467" s="3" t="s">
        <v>695</v>
      </c>
      <c r="B467" s="3" t="s">
        <v>1989</v>
      </c>
      <c r="C467" s="80" t="s">
        <v>1990</v>
      </c>
      <c r="D467" s="72">
        <v>43661</v>
      </c>
      <c r="E467" s="91" t="s">
        <v>1357</v>
      </c>
      <c r="F467" s="50">
        <v>2019</v>
      </c>
      <c r="G467" s="50" t="s">
        <v>952</v>
      </c>
      <c r="H467" s="50"/>
      <c r="I467" s="1" t="s">
        <v>23</v>
      </c>
      <c r="J467" s="50" t="s">
        <v>213</v>
      </c>
      <c r="K467" s="57" t="s">
        <v>213</v>
      </c>
      <c r="L467" s="50" t="s">
        <v>213</v>
      </c>
      <c r="M467" s="122" t="s">
        <v>50</v>
      </c>
      <c r="N467" s="50">
        <v>2021</v>
      </c>
      <c r="O467" s="50" t="s">
        <v>213</v>
      </c>
      <c r="P467" s="50"/>
    </row>
    <row r="468" spans="1:16" ht="70" x14ac:dyDescent="0.15">
      <c r="A468" s="52" t="s">
        <v>1899</v>
      </c>
      <c r="B468" s="52" t="s">
        <v>1991</v>
      </c>
      <c r="C468" s="80" t="s">
        <v>1992</v>
      </c>
      <c r="D468" s="72"/>
      <c r="E468" s="91" t="s">
        <v>1357</v>
      </c>
      <c r="F468" s="50">
        <v>2019</v>
      </c>
      <c r="G468" s="51" t="s">
        <v>955</v>
      </c>
      <c r="H468" s="51" t="s">
        <v>22</v>
      </c>
      <c r="I468" s="1" t="s">
        <v>23</v>
      </c>
      <c r="J468" s="50" t="s">
        <v>213</v>
      </c>
      <c r="K468" s="50" t="s">
        <v>954</v>
      </c>
      <c r="L468" s="52" t="s">
        <v>955</v>
      </c>
      <c r="M468" s="122" t="s">
        <v>58</v>
      </c>
      <c r="N468" s="50">
        <v>2021</v>
      </c>
      <c r="O468" s="50" t="s">
        <v>213</v>
      </c>
      <c r="P468" s="50"/>
    </row>
    <row r="469" spans="1:16" ht="135" x14ac:dyDescent="0.15">
      <c r="A469" s="52" t="s">
        <v>17</v>
      </c>
      <c r="B469" s="52" t="s">
        <v>1993</v>
      </c>
      <c r="C469" s="80" t="s">
        <v>1994</v>
      </c>
      <c r="D469" s="72">
        <v>43710</v>
      </c>
      <c r="E469" s="91"/>
      <c r="F469" s="9">
        <v>2019</v>
      </c>
      <c r="G469" s="6" t="s">
        <v>55</v>
      </c>
      <c r="H469" s="10" t="s">
        <v>22</v>
      </c>
      <c r="I469" s="1" t="s">
        <v>23</v>
      </c>
      <c r="J469" s="10" t="s">
        <v>22</v>
      </c>
      <c r="K469" s="97" t="s">
        <v>213</v>
      </c>
      <c r="L469" s="6" t="s">
        <v>982</v>
      </c>
      <c r="M469" s="116" t="s">
        <v>58</v>
      </c>
      <c r="N469" s="50">
        <v>2021</v>
      </c>
      <c r="O469" s="10" t="s">
        <v>22</v>
      </c>
      <c r="P469" s="10"/>
    </row>
    <row r="470" spans="1:16" ht="90" x14ac:dyDescent="0.15">
      <c r="A470" s="52" t="s">
        <v>542</v>
      </c>
      <c r="B470" s="52" t="s">
        <v>1995</v>
      </c>
      <c r="C470" s="80" t="s">
        <v>1996</v>
      </c>
      <c r="D470" s="72">
        <v>43593</v>
      </c>
      <c r="E470" s="91"/>
      <c r="F470" s="9">
        <v>2019</v>
      </c>
      <c r="G470" s="6" t="s">
        <v>55</v>
      </c>
      <c r="H470" s="10" t="s">
        <v>22</v>
      </c>
      <c r="I470" s="1" t="s">
        <v>23</v>
      </c>
      <c r="J470" s="10" t="s">
        <v>22</v>
      </c>
      <c r="K470" s="97" t="s">
        <v>213</v>
      </c>
      <c r="L470" s="6" t="s">
        <v>982</v>
      </c>
      <c r="M470" s="116" t="s">
        <v>1364</v>
      </c>
      <c r="N470" s="50">
        <v>2021</v>
      </c>
      <c r="O470" s="10" t="s">
        <v>22</v>
      </c>
      <c r="P470" s="10"/>
    </row>
    <row r="471" spans="1:16" ht="120" x14ac:dyDescent="0.15">
      <c r="A471" s="6" t="s">
        <v>17</v>
      </c>
      <c r="B471" s="6" t="s">
        <v>1997</v>
      </c>
      <c r="C471" s="7" t="s">
        <v>1998</v>
      </c>
      <c r="D471" s="12">
        <v>43858</v>
      </c>
      <c r="E471" s="12"/>
      <c r="F471" s="6">
        <v>2020</v>
      </c>
      <c r="G471" s="10" t="s">
        <v>55</v>
      </c>
      <c r="H471" s="1" t="s">
        <v>63</v>
      </c>
      <c r="I471" s="14" t="s">
        <v>23</v>
      </c>
      <c r="J471" s="11" t="s">
        <v>22</v>
      </c>
      <c r="K471" s="6" t="s">
        <v>29</v>
      </c>
      <c r="L471" s="6" t="s">
        <v>1999</v>
      </c>
      <c r="M471" s="116" t="s">
        <v>50</v>
      </c>
      <c r="N471" s="50">
        <v>2021</v>
      </c>
      <c r="O471" s="11" t="s">
        <v>22</v>
      </c>
      <c r="P471" s="11"/>
    </row>
    <row r="472" spans="1:16" ht="180" x14ac:dyDescent="0.15">
      <c r="A472" s="6" t="s">
        <v>542</v>
      </c>
      <c r="B472" s="6" t="s">
        <v>2000</v>
      </c>
      <c r="C472" s="7" t="s">
        <v>2001</v>
      </c>
      <c r="D472" s="76">
        <v>2020</v>
      </c>
      <c r="E472" s="12" t="s">
        <v>2002</v>
      </c>
      <c r="F472" s="76">
        <v>2020</v>
      </c>
      <c r="G472" s="10" t="s">
        <v>1422</v>
      </c>
      <c r="H472" s="51" t="s">
        <v>22</v>
      </c>
      <c r="I472" s="14" t="s">
        <v>23</v>
      </c>
      <c r="J472" s="11" t="s">
        <v>22</v>
      </c>
      <c r="K472" s="6"/>
      <c r="L472" s="6"/>
      <c r="M472" s="116"/>
      <c r="N472" s="50">
        <v>2021</v>
      </c>
      <c r="O472" s="11" t="s">
        <v>22</v>
      </c>
      <c r="P472" s="11"/>
    </row>
    <row r="473" spans="1:16" ht="112" x14ac:dyDescent="0.15">
      <c r="A473" s="6" t="s">
        <v>2003</v>
      </c>
      <c r="B473" s="6" t="s">
        <v>2004</v>
      </c>
      <c r="C473" s="7" t="s">
        <v>2005</v>
      </c>
      <c r="D473" s="76">
        <v>2020</v>
      </c>
      <c r="E473" s="12" t="s">
        <v>2002</v>
      </c>
      <c r="F473" s="76">
        <v>2020</v>
      </c>
      <c r="G473" s="10" t="s">
        <v>2006</v>
      </c>
      <c r="H473" s="51" t="s">
        <v>22</v>
      </c>
      <c r="I473" s="14" t="s">
        <v>23</v>
      </c>
      <c r="J473" s="11" t="s">
        <v>22</v>
      </c>
      <c r="K473" s="6"/>
      <c r="L473" s="6"/>
      <c r="M473" s="116"/>
      <c r="N473" s="50">
        <v>2021</v>
      </c>
      <c r="O473" s="11" t="s">
        <v>22</v>
      </c>
      <c r="P473" s="11"/>
    </row>
    <row r="474" spans="1:16" ht="409.6" x14ac:dyDescent="0.15">
      <c r="A474" s="6" t="s">
        <v>1816</v>
      </c>
      <c r="B474" s="6" t="s">
        <v>2007</v>
      </c>
      <c r="C474" s="7" t="s">
        <v>2008</v>
      </c>
      <c r="D474" s="76">
        <v>2020</v>
      </c>
      <c r="E474" s="12" t="s">
        <v>2002</v>
      </c>
      <c r="F474" s="76">
        <v>2020</v>
      </c>
      <c r="G474" s="10" t="s">
        <v>2009</v>
      </c>
      <c r="H474" s="51" t="s">
        <v>22</v>
      </c>
      <c r="I474" s="14" t="s">
        <v>23</v>
      </c>
      <c r="J474" s="11" t="s">
        <v>22</v>
      </c>
      <c r="K474" s="6"/>
      <c r="L474" s="6"/>
      <c r="M474" s="116"/>
      <c r="N474" s="50">
        <v>2021</v>
      </c>
      <c r="O474" s="11" t="s">
        <v>22</v>
      </c>
      <c r="P474" s="11"/>
    </row>
    <row r="475" spans="1:16" ht="409.6" x14ac:dyDescent="0.15">
      <c r="A475" s="6" t="s">
        <v>2010</v>
      </c>
      <c r="B475" s="6" t="s">
        <v>2011</v>
      </c>
      <c r="C475" s="7" t="s">
        <v>2012</v>
      </c>
      <c r="D475" s="76">
        <v>2020</v>
      </c>
      <c r="E475" s="93" t="s">
        <v>2002</v>
      </c>
      <c r="F475" s="76">
        <v>2020</v>
      </c>
      <c r="G475" s="10"/>
      <c r="H475" s="51" t="s">
        <v>22</v>
      </c>
      <c r="I475" s="14" t="s">
        <v>23</v>
      </c>
      <c r="J475" s="11" t="s">
        <v>22</v>
      </c>
      <c r="K475" s="6"/>
      <c r="L475" s="6"/>
      <c r="M475" s="116"/>
      <c r="N475" s="50">
        <v>2021</v>
      </c>
      <c r="O475" s="11" t="s">
        <v>22</v>
      </c>
      <c r="P475" s="11"/>
    </row>
    <row r="476" spans="1:16" ht="112" x14ac:dyDescent="0.15">
      <c r="A476" s="6" t="s">
        <v>2013</v>
      </c>
      <c r="B476" s="6" t="s">
        <v>2014</v>
      </c>
      <c r="C476" s="7" t="s">
        <v>2015</v>
      </c>
      <c r="D476" s="76">
        <v>2020</v>
      </c>
      <c r="E476" s="93" t="s">
        <v>2002</v>
      </c>
      <c r="F476" s="76">
        <v>2020</v>
      </c>
      <c r="G476" s="10" t="s">
        <v>1422</v>
      </c>
      <c r="H476" s="51" t="s">
        <v>22</v>
      </c>
      <c r="I476" s="14" t="s">
        <v>23</v>
      </c>
      <c r="J476" s="11" t="s">
        <v>22</v>
      </c>
      <c r="K476" s="6"/>
      <c r="L476" s="6"/>
      <c r="M476" s="116"/>
      <c r="N476" s="50">
        <v>2021</v>
      </c>
      <c r="O476" s="11" t="s">
        <v>22</v>
      </c>
      <c r="P476" s="11"/>
    </row>
    <row r="477" spans="1:16" ht="409.6" x14ac:dyDescent="0.15">
      <c r="A477" s="6" t="s">
        <v>2010</v>
      </c>
      <c r="B477" s="6" t="s">
        <v>2016</v>
      </c>
      <c r="C477" s="7" t="s">
        <v>2017</v>
      </c>
      <c r="D477" s="76">
        <v>2020</v>
      </c>
      <c r="E477" s="93" t="s">
        <v>2002</v>
      </c>
      <c r="F477" s="76">
        <v>2020</v>
      </c>
      <c r="G477" s="10" t="s">
        <v>1422</v>
      </c>
      <c r="H477" s="51" t="s">
        <v>22</v>
      </c>
      <c r="I477" s="14" t="s">
        <v>23</v>
      </c>
      <c r="J477" s="11" t="s">
        <v>22</v>
      </c>
      <c r="K477" s="6"/>
      <c r="L477" s="6"/>
      <c r="M477" s="116"/>
      <c r="N477" s="50">
        <v>2021</v>
      </c>
      <c r="O477" s="11" t="s">
        <v>22</v>
      </c>
      <c r="P477" s="11"/>
    </row>
    <row r="478" spans="1:16" ht="112" x14ac:dyDescent="0.15">
      <c r="A478" s="6" t="s">
        <v>2010</v>
      </c>
      <c r="B478" s="6" t="s">
        <v>2018</v>
      </c>
      <c r="C478" s="7" t="s">
        <v>2019</v>
      </c>
      <c r="D478" s="76">
        <v>2020</v>
      </c>
      <c r="E478" s="93" t="s">
        <v>2002</v>
      </c>
      <c r="F478" s="76">
        <v>2020</v>
      </c>
      <c r="G478" s="10" t="s">
        <v>1422</v>
      </c>
      <c r="H478" s="51" t="s">
        <v>22</v>
      </c>
      <c r="I478" s="14" t="s">
        <v>23</v>
      </c>
      <c r="J478" s="11" t="s">
        <v>22</v>
      </c>
      <c r="K478" s="6"/>
      <c r="L478" s="6"/>
      <c r="M478" s="116"/>
      <c r="N478" s="50">
        <v>2021</v>
      </c>
      <c r="O478" s="11" t="s">
        <v>22</v>
      </c>
      <c r="P478" s="11"/>
    </row>
    <row r="479" spans="1:16" ht="180" x14ac:dyDescent="0.15">
      <c r="A479" s="6" t="s">
        <v>2020</v>
      </c>
      <c r="B479" s="6" t="s">
        <v>2021</v>
      </c>
      <c r="C479" s="7" t="s">
        <v>2022</v>
      </c>
      <c r="D479" s="76">
        <v>2020</v>
      </c>
      <c r="E479" s="93" t="s">
        <v>2002</v>
      </c>
      <c r="F479" s="76">
        <v>2020</v>
      </c>
      <c r="G479" s="10" t="s">
        <v>1422</v>
      </c>
      <c r="H479" s="51" t="s">
        <v>22</v>
      </c>
      <c r="I479" s="14" t="s">
        <v>23</v>
      </c>
      <c r="J479" s="11" t="s">
        <v>22</v>
      </c>
      <c r="K479" s="6"/>
      <c r="L479" s="6"/>
      <c r="M479" s="116"/>
      <c r="N479" s="50">
        <v>2021</v>
      </c>
      <c r="O479" s="11" t="s">
        <v>22</v>
      </c>
      <c r="P479" s="11"/>
    </row>
    <row r="480" spans="1:16" ht="112" x14ac:dyDescent="0.15">
      <c r="A480" s="6" t="s">
        <v>2010</v>
      </c>
      <c r="B480" s="6" t="s">
        <v>2023</v>
      </c>
      <c r="C480" s="7" t="s">
        <v>2024</v>
      </c>
      <c r="D480" s="76">
        <v>2020</v>
      </c>
      <c r="E480" s="93" t="s">
        <v>2002</v>
      </c>
      <c r="F480" s="76">
        <v>2020</v>
      </c>
      <c r="G480" s="10" t="s">
        <v>1422</v>
      </c>
      <c r="H480" s="51" t="s">
        <v>22</v>
      </c>
      <c r="I480" s="14" t="s">
        <v>23</v>
      </c>
      <c r="J480" s="11" t="s">
        <v>22</v>
      </c>
      <c r="K480" s="6"/>
      <c r="L480" s="6"/>
      <c r="M480" s="116"/>
      <c r="N480" s="50">
        <v>2021</v>
      </c>
      <c r="O480" s="11" t="s">
        <v>22</v>
      </c>
      <c r="P480" s="11"/>
    </row>
    <row r="481" spans="1:16" ht="204" x14ac:dyDescent="0.15">
      <c r="A481" s="6" t="s">
        <v>2010</v>
      </c>
      <c r="B481" s="6" t="s">
        <v>2025</v>
      </c>
      <c r="C481" s="7" t="s">
        <v>2026</v>
      </c>
      <c r="D481" s="76">
        <v>2020</v>
      </c>
      <c r="E481" s="12" t="s">
        <v>2002</v>
      </c>
      <c r="F481" s="76">
        <v>2020</v>
      </c>
      <c r="G481" s="10" t="s">
        <v>1422</v>
      </c>
      <c r="H481" s="51" t="s">
        <v>22</v>
      </c>
      <c r="I481" s="14" t="s">
        <v>23</v>
      </c>
      <c r="J481" s="11" t="s">
        <v>22</v>
      </c>
      <c r="K481" s="6"/>
      <c r="L481" s="6"/>
      <c r="M481" s="116"/>
      <c r="N481" s="50">
        <v>2021</v>
      </c>
      <c r="O481" s="11" t="s">
        <v>22</v>
      </c>
      <c r="P481" s="11"/>
    </row>
    <row r="482" spans="1:16" ht="182" x14ac:dyDescent="0.15">
      <c r="A482" s="48" t="s">
        <v>2027</v>
      </c>
      <c r="B482" s="48" t="s">
        <v>2028</v>
      </c>
      <c r="C482" s="48" t="s">
        <v>2029</v>
      </c>
      <c r="D482" s="49">
        <v>43872</v>
      </c>
      <c r="E482" s="12" t="s">
        <v>2002</v>
      </c>
      <c r="F482" s="50">
        <v>2020</v>
      </c>
      <c r="G482" s="51" t="s">
        <v>955</v>
      </c>
      <c r="H482" s="51" t="s">
        <v>22</v>
      </c>
      <c r="I482" s="1" t="s">
        <v>23</v>
      </c>
      <c r="J482" s="50" t="s">
        <v>213</v>
      </c>
      <c r="K482" s="50" t="s">
        <v>954</v>
      </c>
      <c r="L482" s="52" t="s">
        <v>955</v>
      </c>
      <c r="M482" s="118" t="s">
        <v>58</v>
      </c>
      <c r="N482" s="50">
        <v>2021</v>
      </c>
      <c r="O482" s="50" t="s">
        <v>213</v>
      </c>
      <c r="P482" s="50"/>
    </row>
    <row r="483" spans="1:16" ht="182" x14ac:dyDescent="0.15">
      <c r="A483" s="48" t="s">
        <v>889</v>
      </c>
      <c r="B483" s="48" t="s">
        <v>2030</v>
      </c>
      <c r="C483" s="48" t="s">
        <v>2031</v>
      </c>
      <c r="D483" s="49">
        <v>43885</v>
      </c>
      <c r="E483" s="12" t="s">
        <v>2032</v>
      </c>
      <c r="F483" s="50">
        <v>2020</v>
      </c>
      <c r="G483" s="51" t="s">
        <v>955</v>
      </c>
      <c r="H483" s="51" t="s">
        <v>22</v>
      </c>
      <c r="I483" s="1" t="s">
        <v>23</v>
      </c>
      <c r="J483" s="50" t="s">
        <v>213</v>
      </c>
      <c r="K483" s="50" t="s">
        <v>954</v>
      </c>
      <c r="L483" s="52" t="s">
        <v>955</v>
      </c>
      <c r="M483" s="118" t="s">
        <v>58</v>
      </c>
      <c r="N483" s="50">
        <v>2021</v>
      </c>
      <c r="O483" s="50" t="s">
        <v>213</v>
      </c>
      <c r="P483" s="50"/>
    </row>
    <row r="484" spans="1:16" ht="154" x14ac:dyDescent="0.15">
      <c r="A484" s="6" t="s">
        <v>2033</v>
      </c>
      <c r="B484" s="6" t="s">
        <v>2034</v>
      </c>
      <c r="C484" s="6" t="s">
        <v>2035</v>
      </c>
      <c r="D484" s="7">
        <v>43900</v>
      </c>
      <c r="E484" s="12" t="s">
        <v>2036</v>
      </c>
      <c r="F484" s="9">
        <v>2020</v>
      </c>
      <c r="G484" s="6" t="s">
        <v>55</v>
      </c>
      <c r="H484" s="10" t="s">
        <v>22</v>
      </c>
      <c r="I484" s="1" t="s">
        <v>23</v>
      </c>
      <c r="J484" s="10" t="s">
        <v>22</v>
      </c>
      <c r="K484" s="11" t="s">
        <v>2037</v>
      </c>
      <c r="L484" s="6" t="s">
        <v>2038</v>
      </c>
      <c r="M484" s="116" t="s">
        <v>58</v>
      </c>
      <c r="N484" s="50">
        <v>2021</v>
      </c>
      <c r="O484" s="10" t="s">
        <v>22</v>
      </c>
      <c r="P484" s="10"/>
    </row>
    <row r="485" spans="1:16" ht="154" x14ac:dyDescent="0.15">
      <c r="A485" s="6" t="s">
        <v>2039</v>
      </c>
      <c r="B485" s="6" t="s">
        <v>2040</v>
      </c>
      <c r="C485" s="6" t="s">
        <v>2041</v>
      </c>
      <c r="D485" s="7">
        <v>43900</v>
      </c>
      <c r="E485" s="12" t="s">
        <v>2032</v>
      </c>
      <c r="F485" s="9">
        <v>2020</v>
      </c>
      <c r="G485" s="6" t="s">
        <v>55</v>
      </c>
      <c r="H485" s="10" t="s">
        <v>22</v>
      </c>
      <c r="I485" s="1" t="s">
        <v>23</v>
      </c>
      <c r="J485" s="10" t="s">
        <v>22</v>
      </c>
      <c r="K485" s="11" t="s">
        <v>2042</v>
      </c>
      <c r="L485" s="6" t="s">
        <v>2038</v>
      </c>
      <c r="M485" s="116" t="s">
        <v>58</v>
      </c>
      <c r="N485" s="50">
        <v>2021</v>
      </c>
      <c r="O485" s="10" t="s">
        <v>22</v>
      </c>
      <c r="P485" s="10"/>
    </row>
    <row r="486" spans="1:16" ht="72" x14ac:dyDescent="0.15">
      <c r="A486" s="6" t="s">
        <v>2033</v>
      </c>
      <c r="B486" s="6" t="s">
        <v>2043</v>
      </c>
      <c r="C486" s="6" t="s">
        <v>2044</v>
      </c>
      <c r="D486" s="7">
        <v>43902</v>
      </c>
      <c r="E486" s="12" t="s">
        <v>2045</v>
      </c>
      <c r="F486" s="9">
        <v>2020</v>
      </c>
      <c r="G486" s="6" t="s">
        <v>55</v>
      </c>
      <c r="H486" s="10" t="s">
        <v>22</v>
      </c>
      <c r="I486" s="1" t="s">
        <v>23</v>
      </c>
      <c r="J486" s="10" t="s">
        <v>22</v>
      </c>
      <c r="K486" s="11" t="s">
        <v>2042</v>
      </c>
      <c r="L486" s="6" t="s">
        <v>2038</v>
      </c>
      <c r="M486" s="116" t="s">
        <v>58</v>
      </c>
      <c r="N486" s="50">
        <v>2021</v>
      </c>
      <c r="O486" s="10" t="s">
        <v>22</v>
      </c>
      <c r="P486" s="10"/>
    </row>
    <row r="487" spans="1:16" ht="72" x14ac:dyDescent="0.15">
      <c r="A487" s="6" t="s">
        <v>563</v>
      </c>
      <c r="B487" s="6" t="s">
        <v>2046</v>
      </c>
      <c r="C487" s="6" t="s">
        <v>2047</v>
      </c>
      <c r="D487" s="7">
        <v>43907</v>
      </c>
      <c r="E487" s="12" t="s">
        <v>2045</v>
      </c>
      <c r="F487" s="9">
        <v>2020</v>
      </c>
      <c r="G487" s="6" t="s">
        <v>55</v>
      </c>
      <c r="H487" s="10" t="s">
        <v>22</v>
      </c>
      <c r="I487" s="1" t="s">
        <v>23</v>
      </c>
      <c r="J487" s="10" t="s">
        <v>22</v>
      </c>
      <c r="K487" s="11" t="s">
        <v>2042</v>
      </c>
      <c r="L487" s="6" t="s">
        <v>2038</v>
      </c>
      <c r="M487" s="116" t="s">
        <v>58</v>
      </c>
      <c r="N487" s="50">
        <v>2021</v>
      </c>
      <c r="O487" s="10" t="s">
        <v>22</v>
      </c>
      <c r="P487" s="10"/>
    </row>
    <row r="488" spans="1:16" ht="72" x14ac:dyDescent="0.15">
      <c r="A488" s="6" t="s">
        <v>2039</v>
      </c>
      <c r="B488" s="6" t="s">
        <v>2048</v>
      </c>
      <c r="C488" s="6" t="s">
        <v>2049</v>
      </c>
      <c r="D488" s="7">
        <v>43907</v>
      </c>
      <c r="E488" s="12" t="s">
        <v>2045</v>
      </c>
      <c r="F488" s="9">
        <v>2020</v>
      </c>
      <c r="G488" s="6" t="s">
        <v>55</v>
      </c>
      <c r="H488" s="10" t="s">
        <v>22</v>
      </c>
      <c r="I488" s="1" t="s">
        <v>23</v>
      </c>
      <c r="J488" s="10" t="s">
        <v>22</v>
      </c>
      <c r="K488" s="11" t="s">
        <v>2042</v>
      </c>
      <c r="L488" s="6" t="s">
        <v>2038</v>
      </c>
      <c r="M488" s="116" t="s">
        <v>58</v>
      </c>
      <c r="N488" s="50">
        <v>2021</v>
      </c>
      <c r="O488" s="10" t="s">
        <v>22</v>
      </c>
      <c r="P488" s="10"/>
    </row>
    <row r="489" spans="1:16" ht="72" x14ac:dyDescent="0.15">
      <c r="A489" s="6" t="s">
        <v>17</v>
      </c>
      <c r="B489" s="6" t="s">
        <v>2050</v>
      </c>
      <c r="C489" s="6" t="s">
        <v>2051</v>
      </c>
      <c r="D489" s="7">
        <v>43909</v>
      </c>
      <c r="E489" s="12" t="s">
        <v>2045</v>
      </c>
      <c r="F489" s="9">
        <v>2020</v>
      </c>
      <c r="G489" s="6" t="s">
        <v>55</v>
      </c>
      <c r="H489" s="10" t="s">
        <v>22</v>
      </c>
      <c r="I489" s="1" t="s">
        <v>23</v>
      </c>
      <c r="J489" s="10" t="s">
        <v>22</v>
      </c>
      <c r="K489" s="11" t="s">
        <v>2042</v>
      </c>
      <c r="L489" s="6" t="s">
        <v>2052</v>
      </c>
      <c r="M489" s="116" t="s">
        <v>50</v>
      </c>
      <c r="N489" s="50">
        <v>2021</v>
      </c>
      <c r="O489" s="10" t="s">
        <v>22</v>
      </c>
      <c r="P489" s="10"/>
    </row>
    <row r="490" spans="1:16" ht="154" x14ac:dyDescent="0.15">
      <c r="A490" s="6" t="s">
        <v>17</v>
      </c>
      <c r="B490" s="6" t="s">
        <v>2053</v>
      </c>
      <c r="C490" s="6" t="s">
        <v>2054</v>
      </c>
      <c r="D490" s="7">
        <v>43909</v>
      </c>
      <c r="E490" s="12" t="s">
        <v>2032</v>
      </c>
      <c r="F490" s="9">
        <v>2020</v>
      </c>
      <c r="G490" s="6" t="s">
        <v>55</v>
      </c>
      <c r="H490" s="10" t="s">
        <v>22</v>
      </c>
      <c r="I490" s="1" t="s">
        <v>23</v>
      </c>
      <c r="J490" s="10" t="s">
        <v>22</v>
      </c>
      <c r="K490" s="11" t="s">
        <v>2042</v>
      </c>
      <c r="L490" s="6" t="s">
        <v>2038</v>
      </c>
      <c r="M490" s="116" t="s">
        <v>58</v>
      </c>
      <c r="N490" s="50">
        <v>2021</v>
      </c>
      <c r="O490" s="10" t="s">
        <v>22</v>
      </c>
      <c r="P490" s="10"/>
    </row>
    <row r="491" spans="1:16" ht="154" x14ac:dyDescent="0.15">
      <c r="A491" s="6" t="s">
        <v>17</v>
      </c>
      <c r="B491" s="6" t="s">
        <v>2055</v>
      </c>
      <c r="C491" s="6" t="s">
        <v>2056</v>
      </c>
      <c r="D491" s="7">
        <v>43917</v>
      </c>
      <c r="E491" s="12" t="s">
        <v>2032</v>
      </c>
      <c r="F491" s="9">
        <v>2020</v>
      </c>
      <c r="G491" s="6" t="s">
        <v>55</v>
      </c>
      <c r="H491" s="10" t="s">
        <v>22</v>
      </c>
      <c r="I491" s="1" t="s">
        <v>23</v>
      </c>
      <c r="J491" s="10" t="s">
        <v>22</v>
      </c>
      <c r="K491" s="11" t="s">
        <v>2037</v>
      </c>
      <c r="L491" s="6" t="s">
        <v>2057</v>
      </c>
      <c r="M491" s="116" t="s">
        <v>50</v>
      </c>
      <c r="N491" s="50">
        <v>2021</v>
      </c>
      <c r="O491" s="10" t="s">
        <v>22</v>
      </c>
      <c r="P491" s="10"/>
    </row>
    <row r="492" spans="1:16" ht="154" x14ac:dyDescent="0.15">
      <c r="A492" s="6" t="s">
        <v>2058</v>
      </c>
      <c r="B492" s="6" t="s">
        <v>2059</v>
      </c>
      <c r="C492" s="6" t="s">
        <v>2060</v>
      </c>
      <c r="D492" s="7">
        <v>43917</v>
      </c>
      <c r="E492" s="12" t="s">
        <v>2032</v>
      </c>
      <c r="F492" s="9">
        <v>2020</v>
      </c>
      <c r="G492" s="6" t="s">
        <v>55</v>
      </c>
      <c r="H492" s="10" t="s">
        <v>22</v>
      </c>
      <c r="I492" s="1" t="s">
        <v>23</v>
      </c>
      <c r="J492" s="10" t="s">
        <v>22</v>
      </c>
      <c r="K492" s="11" t="s">
        <v>2061</v>
      </c>
      <c r="L492" s="6" t="s">
        <v>2062</v>
      </c>
      <c r="M492" s="116" t="s">
        <v>50</v>
      </c>
      <c r="N492" s="50">
        <v>2021</v>
      </c>
      <c r="O492" s="10" t="s">
        <v>22</v>
      </c>
      <c r="P492" s="10"/>
    </row>
    <row r="493" spans="1:16" ht="154" x14ac:dyDescent="0.15">
      <c r="A493" s="6" t="s">
        <v>17</v>
      </c>
      <c r="B493" s="6" t="s">
        <v>2063</v>
      </c>
      <c r="C493" s="6" t="s">
        <v>2064</v>
      </c>
      <c r="D493" s="7">
        <v>43919</v>
      </c>
      <c r="E493" s="12" t="s">
        <v>2032</v>
      </c>
      <c r="F493" s="9">
        <v>2020</v>
      </c>
      <c r="G493" s="6" t="s">
        <v>55</v>
      </c>
      <c r="H493" s="10" t="s">
        <v>22</v>
      </c>
      <c r="I493" s="1" t="s">
        <v>23</v>
      </c>
      <c r="J493" s="10" t="s">
        <v>22</v>
      </c>
      <c r="K493" s="11" t="s">
        <v>2065</v>
      </c>
      <c r="L493" s="6" t="s">
        <v>2066</v>
      </c>
      <c r="M493" s="116" t="s">
        <v>50</v>
      </c>
      <c r="N493" s="50">
        <v>2021</v>
      </c>
      <c r="O493" s="10" t="s">
        <v>22</v>
      </c>
      <c r="P493" s="10"/>
    </row>
    <row r="494" spans="1:16" ht="154" x14ac:dyDescent="0.15">
      <c r="A494" s="6" t="s">
        <v>2067</v>
      </c>
      <c r="B494" s="6" t="s">
        <v>2068</v>
      </c>
      <c r="C494" s="6" t="s">
        <v>2069</v>
      </c>
      <c r="D494" s="7">
        <v>43922</v>
      </c>
      <c r="E494" s="12" t="s">
        <v>2032</v>
      </c>
      <c r="F494" s="9">
        <v>2020</v>
      </c>
      <c r="G494" s="6" t="s">
        <v>55</v>
      </c>
      <c r="H494" s="10" t="s">
        <v>22</v>
      </c>
      <c r="I494" s="1" t="s">
        <v>23</v>
      </c>
      <c r="J494" s="10" t="s">
        <v>22</v>
      </c>
      <c r="K494" s="11" t="s">
        <v>2070</v>
      </c>
      <c r="L494" s="6" t="s">
        <v>2062</v>
      </c>
      <c r="M494" s="116" t="s">
        <v>50</v>
      </c>
      <c r="N494" s="50">
        <v>2021</v>
      </c>
      <c r="O494" s="10" t="s">
        <v>22</v>
      </c>
      <c r="P494" s="10"/>
    </row>
    <row r="495" spans="1:16" ht="154" x14ac:dyDescent="0.15">
      <c r="A495" s="6" t="s">
        <v>229</v>
      </c>
      <c r="B495" s="6" t="s">
        <v>2071</v>
      </c>
      <c r="C495" s="6" t="s">
        <v>2072</v>
      </c>
      <c r="D495" s="7">
        <v>43924</v>
      </c>
      <c r="E495" s="12" t="s">
        <v>2032</v>
      </c>
      <c r="F495" s="9">
        <v>2020</v>
      </c>
      <c r="G495" s="6" t="s">
        <v>55</v>
      </c>
      <c r="H495" s="10" t="s">
        <v>22</v>
      </c>
      <c r="I495" s="1" t="s">
        <v>23</v>
      </c>
      <c r="J495" s="10" t="s">
        <v>22</v>
      </c>
      <c r="K495" s="11" t="s">
        <v>213</v>
      </c>
      <c r="L495" s="6" t="s">
        <v>213</v>
      </c>
      <c r="M495" s="116" t="s">
        <v>58</v>
      </c>
      <c r="N495" s="50">
        <v>2021</v>
      </c>
      <c r="O495" s="10" t="s">
        <v>22</v>
      </c>
      <c r="P495" s="10"/>
    </row>
    <row r="496" spans="1:16" ht="154" x14ac:dyDescent="0.15">
      <c r="A496" s="6" t="s">
        <v>17</v>
      </c>
      <c r="B496" s="6" t="s">
        <v>2073</v>
      </c>
      <c r="C496" s="6" t="s">
        <v>2074</v>
      </c>
      <c r="D496" s="7">
        <v>43924</v>
      </c>
      <c r="E496" s="12" t="s">
        <v>2032</v>
      </c>
      <c r="F496" s="9">
        <v>2020</v>
      </c>
      <c r="G496" s="6" t="s">
        <v>55</v>
      </c>
      <c r="H496" s="10" t="s">
        <v>22</v>
      </c>
      <c r="I496" s="1" t="s">
        <v>23</v>
      </c>
      <c r="J496" s="10" t="s">
        <v>22</v>
      </c>
      <c r="K496" s="11" t="s">
        <v>213</v>
      </c>
      <c r="L496" s="6" t="s">
        <v>213</v>
      </c>
      <c r="M496" s="116" t="s">
        <v>58</v>
      </c>
      <c r="N496" s="50">
        <v>2021</v>
      </c>
      <c r="O496" s="10" t="s">
        <v>22</v>
      </c>
      <c r="P496" s="10"/>
    </row>
    <row r="497" spans="1:16" ht="154" x14ac:dyDescent="0.15">
      <c r="A497" s="6" t="s">
        <v>1361</v>
      </c>
      <c r="B497" s="6" t="s">
        <v>2075</v>
      </c>
      <c r="C497" s="6" t="s">
        <v>2076</v>
      </c>
      <c r="D497" s="7">
        <v>43927</v>
      </c>
      <c r="E497" s="12" t="s">
        <v>2032</v>
      </c>
      <c r="F497" s="9">
        <v>2020</v>
      </c>
      <c r="G497" s="6" t="s">
        <v>55</v>
      </c>
      <c r="H497" s="10" t="s">
        <v>22</v>
      </c>
      <c r="I497" s="1" t="s">
        <v>23</v>
      </c>
      <c r="J497" s="10" t="s">
        <v>22</v>
      </c>
      <c r="K497" s="11" t="s">
        <v>213</v>
      </c>
      <c r="L497" s="6" t="s">
        <v>213</v>
      </c>
      <c r="M497" s="116" t="s">
        <v>58</v>
      </c>
      <c r="N497" s="50">
        <v>2021</v>
      </c>
      <c r="O497" s="10" t="s">
        <v>22</v>
      </c>
      <c r="P497" s="10"/>
    </row>
    <row r="498" spans="1:16" ht="154" x14ac:dyDescent="0.15">
      <c r="A498" s="6" t="s">
        <v>1361</v>
      </c>
      <c r="B498" s="6" t="s">
        <v>2077</v>
      </c>
      <c r="C498" s="6" t="s">
        <v>2078</v>
      </c>
      <c r="D498" s="7">
        <v>43930</v>
      </c>
      <c r="E498" s="12" t="s">
        <v>2032</v>
      </c>
      <c r="F498" s="9">
        <v>2020</v>
      </c>
      <c r="G498" s="6" t="s">
        <v>55</v>
      </c>
      <c r="H498" s="10" t="s">
        <v>22</v>
      </c>
      <c r="I498" s="1" t="s">
        <v>23</v>
      </c>
      <c r="J498" s="10" t="s">
        <v>22</v>
      </c>
      <c r="K498" s="11" t="s">
        <v>213</v>
      </c>
      <c r="L498" s="6" t="s">
        <v>213</v>
      </c>
      <c r="M498" s="116" t="s">
        <v>58</v>
      </c>
      <c r="N498" s="50">
        <v>2021</v>
      </c>
      <c r="O498" s="10" t="s">
        <v>22</v>
      </c>
      <c r="P498" s="10"/>
    </row>
    <row r="499" spans="1:16" ht="154" x14ac:dyDescent="0.15">
      <c r="A499" s="6" t="s">
        <v>2079</v>
      </c>
      <c r="B499" s="6" t="s">
        <v>2080</v>
      </c>
      <c r="C499" s="6" t="s">
        <v>2081</v>
      </c>
      <c r="D499" s="7">
        <v>43934</v>
      </c>
      <c r="E499" s="12" t="s">
        <v>2032</v>
      </c>
      <c r="F499" s="9">
        <v>2020</v>
      </c>
      <c r="G499" s="6" t="s">
        <v>55</v>
      </c>
      <c r="H499" s="10" t="s">
        <v>740</v>
      </c>
      <c r="I499" s="1" t="s">
        <v>23</v>
      </c>
      <c r="J499" s="10" t="s">
        <v>22</v>
      </c>
      <c r="K499" s="11" t="s">
        <v>2082</v>
      </c>
      <c r="L499" s="6" t="s">
        <v>213</v>
      </c>
      <c r="M499" s="116" t="s">
        <v>2083</v>
      </c>
      <c r="N499" s="50">
        <v>2021</v>
      </c>
      <c r="O499" s="10" t="s">
        <v>22</v>
      </c>
      <c r="P499" s="10"/>
    </row>
    <row r="500" spans="1:16" ht="154" x14ac:dyDescent="0.15">
      <c r="A500" s="6" t="s">
        <v>1361</v>
      </c>
      <c r="B500" s="6" t="s">
        <v>2084</v>
      </c>
      <c r="C500" s="6" t="s">
        <v>2085</v>
      </c>
      <c r="D500" s="7">
        <v>43936</v>
      </c>
      <c r="E500" s="12" t="s">
        <v>2032</v>
      </c>
      <c r="F500" s="9">
        <v>2020</v>
      </c>
      <c r="G500" s="6" t="s">
        <v>2086</v>
      </c>
      <c r="H500" s="10" t="s">
        <v>22</v>
      </c>
      <c r="I500" s="1" t="s">
        <v>23</v>
      </c>
      <c r="J500" s="10" t="s">
        <v>22</v>
      </c>
      <c r="K500" s="11" t="s">
        <v>213</v>
      </c>
      <c r="L500" s="6" t="s">
        <v>213</v>
      </c>
      <c r="M500" s="116" t="s">
        <v>58</v>
      </c>
      <c r="N500" s="50">
        <v>2021</v>
      </c>
      <c r="O500" s="10" t="s">
        <v>22</v>
      </c>
      <c r="P500" s="10"/>
    </row>
    <row r="501" spans="1:16" ht="154" x14ac:dyDescent="0.15">
      <c r="A501" s="6" t="s">
        <v>1361</v>
      </c>
      <c r="B501" s="6" t="s">
        <v>2087</v>
      </c>
      <c r="C501" s="6" t="s">
        <v>2088</v>
      </c>
      <c r="D501" s="7">
        <v>43936</v>
      </c>
      <c r="E501" s="12" t="s">
        <v>2032</v>
      </c>
      <c r="F501" s="9">
        <v>2020</v>
      </c>
      <c r="G501" s="6" t="s">
        <v>55</v>
      </c>
      <c r="H501" s="10" t="s">
        <v>22</v>
      </c>
      <c r="I501" s="1" t="s">
        <v>23</v>
      </c>
      <c r="J501" s="10" t="s">
        <v>22</v>
      </c>
      <c r="K501" s="11" t="s">
        <v>213</v>
      </c>
      <c r="L501" s="6" t="s">
        <v>213</v>
      </c>
      <c r="M501" s="116" t="s">
        <v>50</v>
      </c>
      <c r="N501" s="50">
        <v>2021</v>
      </c>
      <c r="O501" s="10" t="s">
        <v>22</v>
      </c>
      <c r="P501" s="10"/>
    </row>
    <row r="502" spans="1:16" ht="154" x14ac:dyDescent="0.15">
      <c r="A502" s="6" t="s">
        <v>2089</v>
      </c>
      <c r="B502" s="6" t="s">
        <v>2090</v>
      </c>
      <c r="C502" s="6" t="s">
        <v>2091</v>
      </c>
      <c r="D502" s="7">
        <v>43936</v>
      </c>
      <c r="E502" s="12" t="s">
        <v>2032</v>
      </c>
      <c r="F502" s="9">
        <v>2020</v>
      </c>
      <c r="G502" s="6" t="s">
        <v>55</v>
      </c>
      <c r="H502" s="10" t="s">
        <v>953</v>
      </c>
      <c r="I502" s="1" t="s">
        <v>23</v>
      </c>
      <c r="J502" s="10" t="s">
        <v>22</v>
      </c>
      <c r="K502" s="11" t="s">
        <v>213</v>
      </c>
      <c r="L502" s="6" t="s">
        <v>213</v>
      </c>
      <c r="M502" s="116" t="s">
        <v>2092</v>
      </c>
      <c r="N502" s="50">
        <v>2021</v>
      </c>
      <c r="O502" s="10" t="s">
        <v>22</v>
      </c>
      <c r="P502" s="10"/>
    </row>
    <row r="503" spans="1:16" ht="140" x14ac:dyDescent="0.15">
      <c r="A503" s="6" t="s">
        <v>2033</v>
      </c>
      <c r="B503" s="6" t="s">
        <v>2093</v>
      </c>
      <c r="C503" s="6" t="s">
        <v>2094</v>
      </c>
      <c r="D503" s="7">
        <v>43936</v>
      </c>
      <c r="E503" s="12" t="s">
        <v>2095</v>
      </c>
      <c r="F503" s="9">
        <v>2020</v>
      </c>
      <c r="G503" s="6" t="s">
        <v>55</v>
      </c>
      <c r="H503" s="10" t="s">
        <v>740</v>
      </c>
      <c r="I503" s="1" t="s">
        <v>23</v>
      </c>
      <c r="J503" s="10" t="s">
        <v>22</v>
      </c>
      <c r="K503" s="11" t="s">
        <v>213</v>
      </c>
      <c r="L503" s="6" t="s">
        <v>213</v>
      </c>
      <c r="M503" s="116" t="s">
        <v>2083</v>
      </c>
      <c r="N503" s="50">
        <v>2021</v>
      </c>
      <c r="O503" s="10" t="s">
        <v>22</v>
      </c>
      <c r="P503" s="10"/>
    </row>
    <row r="504" spans="1:16" ht="154" x14ac:dyDescent="0.15">
      <c r="A504" s="94" t="s">
        <v>1379</v>
      </c>
      <c r="B504" s="6" t="s">
        <v>2096</v>
      </c>
      <c r="C504" s="6" t="s">
        <v>2097</v>
      </c>
      <c r="D504" s="72">
        <v>43938</v>
      </c>
      <c r="E504" s="12" t="s">
        <v>2032</v>
      </c>
      <c r="F504" s="9">
        <v>2020</v>
      </c>
      <c r="G504" s="6" t="s">
        <v>776</v>
      </c>
      <c r="H504" s="10" t="s">
        <v>740</v>
      </c>
      <c r="I504" s="4" t="s">
        <v>23</v>
      </c>
      <c r="J504" s="10" t="s">
        <v>22</v>
      </c>
      <c r="K504" s="11" t="s">
        <v>213</v>
      </c>
      <c r="L504" s="6" t="s">
        <v>2098</v>
      </c>
      <c r="M504" s="116" t="s">
        <v>2083</v>
      </c>
      <c r="N504" s="50">
        <v>2021</v>
      </c>
      <c r="O504" s="10" t="s">
        <v>22</v>
      </c>
      <c r="P504" s="10"/>
    </row>
    <row r="505" spans="1:16" ht="154" x14ac:dyDescent="0.15">
      <c r="A505" s="6" t="s">
        <v>2099</v>
      </c>
      <c r="B505" s="6" t="s">
        <v>2100</v>
      </c>
      <c r="C505" s="6" t="s">
        <v>2101</v>
      </c>
      <c r="D505" s="7">
        <v>43944</v>
      </c>
      <c r="E505" s="12" t="s">
        <v>2032</v>
      </c>
      <c r="F505" s="9">
        <v>2020</v>
      </c>
      <c r="G505" s="6" t="s">
        <v>55</v>
      </c>
      <c r="H505" s="10" t="s">
        <v>740</v>
      </c>
      <c r="I505" s="1" t="s">
        <v>23</v>
      </c>
      <c r="J505" s="10" t="s">
        <v>22</v>
      </c>
      <c r="K505" s="11" t="s">
        <v>213</v>
      </c>
      <c r="L505" s="6" t="s">
        <v>213</v>
      </c>
      <c r="M505" s="116" t="s">
        <v>2083</v>
      </c>
      <c r="N505" s="50">
        <v>2021</v>
      </c>
      <c r="O505" s="10" t="s">
        <v>22</v>
      </c>
      <c r="P505" s="10"/>
    </row>
    <row r="506" spans="1:16" ht="70" x14ac:dyDescent="0.15">
      <c r="A506" s="6" t="s">
        <v>2102</v>
      </c>
      <c r="B506" s="6" t="s">
        <v>2103</v>
      </c>
      <c r="C506" s="6" t="s">
        <v>2104</v>
      </c>
      <c r="D506" s="7">
        <v>43948</v>
      </c>
      <c r="E506" s="12" t="s">
        <v>2105</v>
      </c>
      <c r="F506" s="9">
        <v>2020</v>
      </c>
      <c r="G506" s="6" t="s">
        <v>55</v>
      </c>
      <c r="H506" s="10" t="s">
        <v>740</v>
      </c>
      <c r="I506" s="1" t="s">
        <v>23</v>
      </c>
      <c r="J506" s="10" t="s">
        <v>22</v>
      </c>
      <c r="K506" s="11" t="s">
        <v>213</v>
      </c>
      <c r="L506" s="6" t="s">
        <v>213</v>
      </c>
      <c r="M506" s="116" t="s">
        <v>2083</v>
      </c>
      <c r="N506" s="50">
        <v>2021</v>
      </c>
      <c r="O506" s="10" t="s">
        <v>22</v>
      </c>
      <c r="P506" s="10"/>
    </row>
    <row r="507" spans="1:16" ht="155" thickBot="1" x14ac:dyDescent="0.2">
      <c r="A507" s="14" t="s">
        <v>2079</v>
      </c>
      <c r="B507" s="6" t="s">
        <v>2106</v>
      </c>
      <c r="C507" s="6" t="s">
        <v>2107</v>
      </c>
      <c r="D507" s="7">
        <v>43948</v>
      </c>
      <c r="E507" s="12" t="s">
        <v>2032</v>
      </c>
      <c r="F507" s="9">
        <v>2020</v>
      </c>
      <c r="G507" s="6" t="s">
        <v>55</v>
      </c>
      <c r="H507" s="10" t="s">
        <v>740</v>
      </c>
      <c r="I507" s="1" t="s">
        <v>23</v>
      </c>
      <c r="J507" s="10" t="s">
        <v>22</v>
      </c>
      <c r="K507" s="11" t="s">
        <v>213</v>
      </c>
      <c r="L507" s="6" t="s">
        <v>2108</v>
      </c>
      <c r="M507" s="116" t="s">
        <v>2083</v>
      </c>
      <c r="N507" s="50">
        <v>2021</v>
      </c>
      <c r="O507" s="10" t="s">
        <v>22</v>
      </c>
      <c r="P507" s="10"/>
    </row>
    <row r="508" spans="1:16" ht="98" x14ac:dyDescent="0.15">
      <c r="A508" s="6" t="s">
        <v>229</v>
      </c>
      <c r="B508" s="6" t="s">
        <v>2109</v>
      </c>
      <c r="C508" s="6" t="s">
        <v>2110</v>
      </c>
      <c r="D508" s="7">
        <v>43959</v>
      </c>
      <c r="E508" s="12" t="s">
        <v>2111</v>
      </c>
      <c r="F508" s="9">
        <v>2020</v>
      </c>
      <c r="G508" s="6" t="s">
        <v>55</v>
      </c>
      <c r="H508" s="10" t="s">
        <v>740</v>
      </c>
      <c r="I508" s="1" t="s">
        <v>23</v>
      </c>
      <c r="J508" s="10" t="s">
        <v>22</v>
      </c>
      <c r="K508" s="98" t="s">
        <v>213</v>
      </c>
      <c r="L508" s="6" t="s">
        <v>213</v>
      </c>
      <c r="M508" s="116" t="s">
        <v>2083</v>
      </c>
      <c r="N508" s="50">
        <v>2021</v>
      </c>
      <c r="O508" s="10" t="s">
        <v>22</v>
      </c>
      <c r="P508" s="10"/>
    </row>
    <row r="509" spans="1:16" ht="168" x14ac:dyDescent="0.15">
      <c r="A509" s="6" t="s">
        <v>229</v>
      </c>
      <c r="B509" s="6" t="s">
        <v>2112</v>
      </c>
      <c r="C509" s="6" t="s">
        <v>2113</v>
      </c>
      <c r="D509" s="7">
        <v>43964</v>
      </c>
      <c r="E509" s="12" t="s">
        <v>2114</v>
      </c>
      <c r="F509" s="9">
        <v>2020</v>
      </c>
      <c r="G509" s="6" t="s">
        <v>55</v>
      </c>
      <c r="H509" s="10" t="s">
        <v>740</v>
      </c>
      <c r="I509" s="1" t="s">
        <v>23</v>
      </c>
      <c r="J509" s="10" t="s">
        <v>22</v>
      </c>
      <c r="K509" s="11" t="s">
        <v>213</v>
      </c>
      <c r="L509" s="6" t="s">
        <v>213</v>
      </c>
      <c r="M509" s="116" t="s">
        <v>2083</v>
      </c>
      <c r="N509" s="50">
        <v>2021</v>
      </c>
      <c r="O509" s="10" t="s">
        <v>22</v>
      </c>
      <c r="P509" s="10"/>
    </row>
    <row r="510" spans="1:16" ht="168" x14ac:dyDescent="0.15">
      <c r="A510" s="6" t="s">
        <v>229</v>
      </c>
      <c r="B510" s="6" t="s">
        <v>2115</v>
      </c>
      <c r="C510" s="6" t="s">
        <v>2116</v>
      </c>
      <c r="D510" s="7">
        <v>43964</v>
      </c>
      <c r="E510" s="12"/>
      <c r="F510" s="9">
        <v>2020</v>
      </c>
      <c r="G510" s="6" t="s">
        <v>55</v>
      </c>
      <c r="H510" s="10" t="s">
        <v>740</v>
      </c>
      <c r="I510" s="1" t="s">
        <v>23</v>
      </c>
      <c r="J510" s="10" t="s">
        <v>22</v>
      </c>
      <c r="K510" s="11" t="s">
        <v>213</v>
      </c>
      <c r="L510" s="6" t="s">
        <v>2117</v>
      </c>
      <c r="M510" s="116" t="s">
        <v>2083</v>
      </c>
      <c r="N510" s="50">
        <v>2021</v>
      </c>
      <c r="O510" s="10" t="s">
        <v>22</v>
      </c>
      <c r="P510" s="10"/>
    </row>
    <row r="511" spans="1:16" ht="332" x14ac:dyDescent="0.15">
      <c r="A511" s="6" t="s">
        <v>1396</v>
      </c>
      <c r="B511" s="6" t="s">
        <v>2118</v>
      </c>
      <c r="C511" s="6" t="s">
        <v>2119</v>
      </c>
      <c r="D511" s="7">
        <v>43971</v>
      </c>
      <c r="E511" s="12" t="s">
        <v>2120</v>
      </c>
      <c r="F511" s="9">
        <v>2020</v>
      </c>
      <c r="G511" s="6" t="s">
        <v>55</v>
      </c>
      <c r="H511" s="10" t="s">
        <v>740</v>
      </c>
      <c r="I511" s="1" t="s">
        <v>23</v>
      </c>
      <c r="J511" s="10" t="s">
        <v>22</v>
      </c>
      <c r="K511" s="11" t="s">
        <v>213</v>
      </c>
      <c r="L511" s="6" t="s">
        <v>213</v>
      </c>
      <c r="M511" s="116" t="s">
        <v>1959</v>
      </c>
      <c r="N511" s="50">
        <v>2021</v>
      </c>
      <c r="O511" s="10" t="s">
        <v>22</v>
      </c>
      <c r="P511" s="10"/>
    </row>
    <row r="512" spans="1:16" ht="84" x14ac:dyDescent="0.15">
      <c r="A512" s="6" t="s">
        <v>229</v>
      </c>
      <c r="B512" s="99" t="s">
        <v>2121</v>
      </c>
      <c r="C512" s="6" t="s">
        <v>2122</v>
      </c>
      <c r="D512" s="7">
        <v>43977</v>
      </c>
      <c r="E512" s="12"/>
      <c r="F512" s="9">
        <v>2020</v>
      </c>
      <c r="G512" s="6" t="s">
        <v>55</v>
      </c>
      <c r="H512" s="10" t="s">
        <v>740</v>
      </c>
      <c r="I512" s="1" t="s">
        <v>23</v>
      </c>
      <c r="J512" s="10" t="s">
        <v>22</v>
      </c>
      <c r="K512" s="11" t="s">
        <v>213</v>
      </c>
      <c r="L512" s="6" t="s">
        <v>213</v>
      </c>
      <c r="M512" s="116" t="s">
        <v>2083</v>
      </c>
      <c r="N512" s="50">
        <v>2021</v>
      </c>
      <c r="O512" s="10" t="s">
        <v>22</v>
      </c>
      <c r="P512" s="10"/>
    </row>
    <row r="513" spans="1:16" ht="96" x14ac:dyDescent="0.15">
      <c r="A513" s="6" t="s">
        <v>229</v>
      </c>
      <c r="B513" s="99" t="s">
        <v>2123</v>
      </c>
      <c r="C513" s="6" t="s">
        <v>2124</v>
      </c>
      <c r="D513" s="7">
        <v>43979</v>
      </c>
      <c r="E513" s="12"/>
      <c r="F513" s="9">
        <v>2020</v>
      </c>
      <c r="G513" s="6" t="s">
        <v>55</v>
      </c>
      <c r="H513" s="10" t="s">
        <v>740</v>
      </c>
      <c r="I513" s="1" t="s">
        <v>23</v>
      </c>
      <c r="J513" s="10" t="s">
        <v>22</v>
      </c>
      <c r="K513" s="11" t="s">
        <v>2125</v>
      </c>
      <c r="L513" s="6" t="s">
        <v>213</v>
      </c>
      <c r="M513" s="116" t="s">
        <v>2083</v>
      </c>
      <c r="N513" s="50">
        <v>2021</v>
      </c>
      <c r="O513" s="10" t="s">
        <v>22</v>
      </c>
      <c r="P513" s="10"/>
    </row>
    <row r="514" spans="1:16" ht="70" x14ac:dyDescent="0.15">
      <c r="A514" s="108" t="s">
        <v>2079</v>
      </c>
      <c r="B514" s="99" t="s">
        <v>2126</v>
      </c>
      <c r="C514" s="6" t="s">
        <v>2127</v>
      </c>
      <c r="D514" s="7">
        <v>43981</v>
      </c>
      <c r="E514" s="12" t="s">
        <v>2105</v>
      </c>
      <c r="F514" s="9">
        <v>2020</v>
      </c>
      <c r="G514" s="6" t="s">
        <v>55</v>
      </c>
      <c r="H514" s="10" t="s">
        <v>740</v>
      </c>
      <c r="I514" s="1" t="s">
        <v>23</v>
      </c>
      <c r="J514" s="10" t="s">
        <v>22</v>
      </c>
      <c r="K514" s="11" t="s">
        <v>213</v>
      </c>
      <c r="L514" s="6" t="s">
        <v>213</v>
      </c>
      <c r="M514" s="116" t="s">
        <v>2083</v>
      </c>
      <c r="N514" s="50">
        <v>2021</v>
      </c>
      <c r="O514" s="10" t="s">
        <v>22</v>
      </c>
      <c r="P514" s="10"/>
    </row>
    <row r="515" spans="1:16" ht="108" x14ac:dyDescent="0.15">
      <c r="A515" s="100" t="s">
        <v>2079</v>
      </c>
      <c r="B515" s="6" t="s">
        <v>2128</v>
      </c>
      <c r="C515" s="6" t="s">
        <v>2127</v>
      </c>
      <c r="D515" s="7">
        <v>43981</v>
      </c>
      <c r="E515" s="12" t="s">
        <v>2129</v>
      </c>
      <c r="F515" s="9">
        <v>2020</v>
      </c>
      <c r="G515" s="6" t="s">
        <v>55</v>
      </c>
      <c r="H515" s="10" t="s">
        <v>740</v>
      </c>
      <c r="I515" s="1" t="s">
        <v>23</v>
      </c>
      <c r="J515" s="10" t="s">
        <v>22</v>
      </c>
      <c r="K515" s="11" t="s">
        <v>213</v>
      </c>
      <c r="L515" s="6" t="s">
        <v>2108</v>
      </c>
      <c r="M515" s="116" t="s">
        <v>2083</v>
      </c>
      <c r="N515" s="50">
        <v>2021</v>
      </c>
      <c r="O515" s="10" t="s">
        <v>22</v>
      </c>
      <c r="P515" s="10"/>
    </row>
    <row r="516" spans="1:16" ht="156" x14ac:dyDescent="0.15">
      <c r="A516" s="6" t="s">
        <v>17</v>
      </c>
      <c r="B516" s="95" t="s">
        <v>2130</v>
      </c>
      <c r="C516" s="6" t="s">
        <v>2131</v>
      </c>
      <c r="D516" s="96">
        <v>43984</v>
      </c>
      <c r="E516" s="12"/>
      <c r="F516" s="9">
        <v>2020</v>
      </c>
      <c r="G516" s="6" t="s">
        <v>677</v>
      </c>
      <c r="H516" s="10" t="s">
        <v>740</v>
      </c>
      <c r="I516" s="4" t="s">
        <v>23</v>
      </c>
      <c r="J516" s="10" t="s">
        <v>22</v>
      </c>
      <c r="K516" s="11" t="s">
        <v>213</v>
      </c>
      <c r="L516" s="6" t="s">
        <v>2132</v>
      </c>
      <c r="M516" s="116" t="s">
        <v>2133</v>
      </c>
      <c r="N516" s="50">
        <v>2021</v>
      </c>
      <c r="O516" s="10" t="s">
        <v>22</v>
      </c>
      <c r="P516" s="10"/>
    </row>
    <row r="517" spans="1:16" ht="24" x14ac:dyDescent="0.15">
      <c r="A517" s="6" t="s">
        <v>17</v>
      </c>
      <c r="B517" s="6" t="s">
        <v>2134</v>
      </c>
      <c r="C517" s="6" t="s">
        <v>2135</v>
      </c>
      <c r="D517" s="7">
        <v>43984</v>
      </c>
      <c r="E517" s="12"/>
      <c r="F517" s="9">
        <v>2020</v>
      </c>
      <c r="G517" s="6" t="s">
        <v>55</v>
      </c>
      <c r="H517" s="10" t="s">
        <v>740</v>
      </c>
      <c r="I517" s="4" t="s">
        <v>23</v>
      </c>
      <c r="J517" s="10" t="s">
        <v>22</v>
      </c>
      <c r="K517" s="11" t="s">
        <v>213</v>
      </c>
      <c r="L517" s="99" t="s">
        <v>213</v>
      </c>
      <c r="M517" s="116" t="s">
        <v>58</v>
      </c>
      <c r="N517" s="50">
        <v>2021</v>
      </c>
      <c r="O517" s="10" t="s">
        <v>22</v>
      </c>
      <c r="P517" s="10"/>
    </row>
    <row r="518" spans="1:16" ht="180" x14ac:dyDescent="0.15">
      <c r="A518" s="6" t="s">
        <v>17</v>
      </c>
      <c r="B518" s="6" t="s">
        <v>2136</v>
      </c>
      <c r="C518" s="6" t="s">
        <v>2137</v>
      </c>
      <c r="D518" s="7">
        <v>43985</v>
      </c>
      <c r="E518" s="12" t="s">
        <v>2105</v>
      </c>
      <c r="F518" s="9">
        <v>2020</v>
      </c>
      <c r="G518" s="6" t="s">
        <v>2138</v>
      </c>
      <c r="H518" s="10" t="s">
        <v>740</v>
      </c>
      <c r="I518" s="4" t="s">
        <v>23</v>
      </c>
      <c r="J518" s="10" t="s">
        <v>22</v>
      </c>
      <c r="K518" s="11" t="s">
        <v>213</v>
      </c>
      <c r="L518" s="99" t="s">
        <v>213</v>
      </c>
      <c r="M518" s="116" t="s">
        <v>2133</v>
      </c>
      <c r="N518" s="50">
        <v>2021</v>
      </c>
      <c r="O518" s="10" t="s">
        <v>22</v>
      </c>
      <c r="P518" s="10"/>
    </row>
    <row r="519" spans="1:16" ht="328" x14ac:dyDescent="0.15">
      <c r="A519" s="14" t="s">
        <v>235</v>
      </c>
      <c r="B519" s="6" t="s">
        <v>2139</v>
      </c>
      <c r="C519" s="6" t="s">
        <v>2140</v>
      </c>
      <c r="D519" s="7">
        <v>44008</v>
      </c>
      <c r="E519" s="12" t="s">
        <v>2105</v>
      </c>
      <c r="F519" s="9">
        <v>2020</v>
      </c>
      <c r="G519" s="6" t="s">
        <v>55</v>
      </c>
      <c r="H519" s="10" t="s">
        <v>740</v>
      </c>
      <c r="I519" s="1" t="s">
        <v>23</v>
      </c>
      <c r="J519" s="10" t="s">
        <v>22</v>
      </c>
      <c r="K519" s="11" t="s">
        <v>213</v>
      </c>
      <c r="L519" s="6" t="s">
        <v>2108</v>
      </c>
      <c r="M519" s="116" t="s">
        <v>2083</v>
      </c>
      <c r="N519" s="50">
        <v>2021</v>
      </c>
      <c r="O519" s="10" t="s">
        <v>22</v>
      </c>
      <c r="P519" s="10"/>
    </row>
    <row r="520" spans="1:16" ht="72" x14ac:dyDescent="0.15">
      <c r="A520" s="14" t="s">
        <v>606</v>
      </c>
      <c r="B520" s="6" t="s">
        <v>2141</v>
      </c>
      <c r="C520" s="6" t="s">
        <v>2142</v>
      </c>
      <c r="D520" s="7">
        <v>44014</v>
      </c>
      <c r="E520" s="12" t="s">
        <v>2105</v>
      </c>
      <c r="F520" s="9">
        <v>2020</v>
      </c>
      <c r="G520" s="6" t="s">
        <v>55</v>
      </c>
      <c r="H520" s="10" t="s">
        <v>740</v>
      </c>
      <c r="I520" s="1" t="s">
        <v>23</v>
      </c>
      <c r="J520" s="10" t="s">
        <v>22</v>
      </c>
      <c r="K520" s="97" t="s">
        <v>213</v>
      </c>
      <c r="L520" s="14" t="s">
        <v>213</v>
      </c>
      <c r="M520" s="116" t="s">
        <v>1364</v>
      </c>
      <c r="N520" s="50">
        <v>2021</v>
      </c>
      <c r="O520" s="10" t="s">
        <v>22</v>
      </c>
      <c r="P520" s="10"/>
    </row>
    <row r="521" spans="1:16" ht="96" x14ac:dyDescent="0.15">
      <c r="A521" s="14" t="s">
        <v>2079</v>
      </c>
      <c r="B521" s="6" t="s">
        <v>2143</v>
      </c>
      <c r="C521" s="6" t="s">
        <v>2144</v>
      </c>
      <c r="D521" s="7">
        <v>44027</v>
      </c>
      <c r="E521" s="12" t="s">
        <v>2105</v>
      </c>
      <c r="F521" s="9">
        <v>2020</v>
      </c>
      <c r="G521" s="6" t="s">
        <v>55</v>
      </c>
      <c r="H521" s="10" t="s">
        <v>740</v>
      </c>
      <c r="I521" s="1" t="s">
        <v>23</v>
      </c>
      <c r="J521" s="10" t="s">
        <v>22</v>
      </c>
      <c r="K521" s="97" t="s">
        <v>2125</v>
      </c>
      <c r="L521" s="14" t="s">
        <v>213</v>
      </c>
      <c r="M521" s="116" t="s">
        <v>58</v>
      </c>
      <c r="N521" s="50">
        <v>2021</v>
      </c>
      <c r="O521" s="10" t="s">
        <v>22</v>
      </c>
      <c r="P521" s="10"/>
    </row>
    <row r="522" spans="1:16" ht="144" x14ac:dyDescent="0.15">
      <c r="A522" s="14" t="s">
        <v>2033</v>
      </c>
      <c r="B522" s="6" t="s">
        <v>2145</v>
      </c>
      <c r="C522" s="6" t="s">
        <v>2146</v>
      </c>
      <c r="D522" s="7">
        <v>44053</v>
      </c>
      <c r="E522" s="12" t="s">
        <v>2105</v>
      </c>
      <c r="F522" s="9">
        <v>2020</v>
      </c>
      <c r="G522" s="6" t="s">
        <v>55</v>
      </c>
      <c r="H522" s="10" t="s">
        <v>740</v>
      </c>
      <c r="I522" s="1" t="s">
        <v>23</v>
      </c>
      <c r="J522" s="10" t="s">
        <v>22</v>
      </c>
      <c r="K522" s="11" t="s">
        <v>2147</v>
      </c>
      <c r="L522" s="14" t="s">
        <v>213</v>
      </c>
      <c r="M522" s="116" t="s">
        <v>2083</v>
      </c>
      <c r="N522" s="50">
        <v>2021</v>
      </c>
      <c r="O522" s="10" t="s">
        <v>22</v>
      </c>
      <c r="P522" s="10"/>
    </row>
    <row r="523" spans="1:16" ht="180" x14ac:dyDescent="0.15">
      <c r="A523" s="14" t="s">
        <v>2148</v>
      </c>
      <c r="B523" s="6" t="s">
        <v>2149</v>
      </c>
      <c r="C523" s="6" t="s">
        <v>2150</v>
      </c>
      <c r="D523" s="7">
        <v>44055</v>
      </c>
      <c r="E523" s="12" t="s">
        <v>2105</v>
      </c>
      <c r="F523" s="9">
        <v>2020</v>
      </c>
      <c r="G523" s="6" t="s">
        <v>55</v>
      </c>
      <c r="H523" s="10" t="s">
        <v>740</v>
      </c>
      <c r="I523" s="1" t="s">
        <v>23</v>
      </c>
      <c r="J523" s="10" t="s">
        <v>22</v>
      </c>
      <c r="K523" s="11" t="s">
        <v>2151</v>
      </c>
      <c r="L523" s="14" t="s">
        <v>213</v>
      </c>
      <c r="M523" s="116" t="s">
        <v>1929</v>
      </c>
      <c r="N523" s="50">
        <v>2021</v>
      </c>
      <c r="O523" s="10" t="s">
        <v>22</v>
      </c>
      <c r="P523" s="10"/>
    </row>
    <row r="524" spans="1:16" ht="72" x14ac:dyDescent="0.15">
      <c r="A524" s="14" t="s">
        <v>2152</v>
      </c>
      <c r="B524" s="6" t="s">
        <v>2153</v>
      </c>
      <c r="C524" s="6" t="s">
        <v>2154</v>
      </c>
      <c r="D524" s="7">
        <v>44068</v>
      </c>
      <c r="E524" s="12" t="s">
        <v>2105</v>
      </c>
      <c r="F524" s="9">
        <v>2020</v>
      </c>
      <c r="G524" s="6" t="s">
        <v>55</v>
      </c>
      <c r="H524" s="10" t="s">
        <v>740</v>
      </c>
      <c r="I524" s="1" t="s">
        <v>23</v>
      </c>
      <c r="J524" s="10" t="s">
        <v>22</v>
      </c>
      <c r="K524" s="97" t="s">
        <v>213</v>
      </c>
      <c r="L524" s="14" t="s">
        <v>213</v>
      </c>
      <c r="M524" s="116" t="s">
        <v>58</v>
      </c>
      <c r="N524" s="50">
        <v>2021</v>
      </c>
      <c r="O524" s="10" t="s">
        <v>22</v>
      </c>
      <c r="P524" s="10"/>
    </row>
    <row r="525" spans="1:16" ht="72" x14ac:dyDescent="0.15">
      <c r="A525" s="14" t="s">
        <v>2155</v>
      </c>
      <c r="B525" s="6" t="s">
        <v>2156</v>
      </c>
      <c r="C525" s="6" t="s">
        <v>2157</v>
      </c>
      <c r="D525" s="7">
        <v>44068</v>
      </c>
      <c r="E525" s="12" t="s">
        <v>2105</v>
      </c>
      <c r="F525" s="9">
        <v>2020</v>
      </c>
      <c r="G525" s="6" t="s">
        <v>55</v>
      </c>
      <c r="H525" s="10" t="s">
        <v>740</v>
      </c>
      <c r="I525" s="1" t="s">
        <v>23</v>
      </c>
      <c r="J525" s="10" t="s">
        <v>22</v>
      </c>
      <c r="K525" s="97" t="s">
        <v>213</v>
      </c>
      <c r="L525" s="14" t="s">
        <v>213</v>
      </c>
      <c r="M525" s="116" t="s">
        <v>2083</v>
      </c>
      <c r="N525" s="50">
        <v>2021</v>
      </c>
      <c r="O525" s="10" t="s">
        <v>22</v>
      </c>
      <c r="P525" s="10"/>
    </row>
    <row r="526" spans="1:16" ht="72" x14ac:dyDescent="0.15">
      <c r="A526" s="14" t="s">
        <v>2155</v>
      </c>
      <c r="B526" s="6" t="s">
        <v>2158</v>
      </c>
      <c r="C526" s="6" t="s">
        <v>2159</v>
      </c>
      <c r="D526" s="7">
        <v>44068</v>
      </c>
      <c r="E526" s="12" t="s">
        <v>2105</v>
      </c>
      <c r="F526" s="9">
        <v>2020</v>
      </c>
      <c r="G526" s="6" t="s">
        <v>55</v>
      </c>
      <c r="H526" s="10" t="s">
        <v>740</v>
      </c>
      <c r="I526" s="1" t="s">
        <v>23</v>
      </c>
      <c r="J526" s="10" t="s">
        <v>22</v>
      </c>
      <c r="K526" s="11" t="s">
        <v>2042</v>
      </c>
      <c r="L526" s="14" t="s">
        <v>213</v>
      </c>
      <c r="M526" s="116" t="s">
        <v>2083</v>
      </c>
      <c r="N526" s="50">
        <v>2021</v>
      </c>
      <c r="O526" s="10" t="s">
        <v>22</v>
      </c>
      <c r="P526" s="10"/>
    </row>
    <row r="527" spans="1:16" ht="84" x14ac:dyDescent="0.15">
      <c r="A527" s="14" t="s">
        <v>2155</v>
      </c>
      <c r="B527" s="6" t="s">
        <v>2160</v>
      </c>
      <c r="C527" s="6" t="s">
        <v>2161</v>
      </c>
      <c r="D527" s="7">
        <v>44070</v>
      </c>
      <c r="E527" s="12" t="s">
        <v>2105</v>
      </c>
      <c r="F527" s="9">
        <v>2020</v>
      </c>
      <c r="G527" s="6" t="s">
        <v>55</v>
      </c>
      <c r="H527" s="10" t="s">
        <v>740</v>
      </c>
      <c r="I527" s="1" t="s">
        <v>23</v>
      </c>
      <c r="J527" s="10" t="s">
        <v>22</v>
      </c>
      <c r="K527" s="97" t="s">
        <v>213</v>
      </c>
      <c r="L527" s="14" t="s">
        <v>213</v>
      </c>
      <c r="M527" s="116" t="s">
        <v>50</v>
      </c>
      <c r="N527" s="50">
        <v>2021</v>
      </c>
      <c r="O527" s="10" t="s">
        <v>22</v>
      </c>
      <c r="P527" s="10"/>
    </row>
    <row r="528" spans="1:16" ht="96" x14ac:dyDescent="0.15">
      <c r="A528" s="14" t="s">
        <v>2152</v>
      </c>
      <c r="B528" s="6" t="s">
        <v>2162</v>
      </c>
      <c r="C528" s="6" t="s">
        <v>2163</v>
      </c>
      <c r="D528" s="7">
        <v>44077</v>
      </c>
      <c r="E528" s="12" t="s">
        <v>2105</v>
      </c>
      <c r="F528" s="9">
        <v>2020</v>
      </c>
      <c r="G528" s="6" t="s">
        <v>55</v>
      </c>
      <c r="H528" s="10" t="s">
        <v>740</v>
      </c>
      <c r="I528" s="1" t="s">
        <v>23</v>
      </c>
      <c r="J528" s="10" t="s">
        <v>22</v>
      </c>
      <c r="K528" s="97" t="s">
        <v>213</v>
      </c>
      <c r="L528" s="14" t="s">
        <v>213</v>
      </c>
      <c r="M528" s="116" t="s">
        <v>1929</v>
      </c>
      <c r="N528" s="50">
        <v>2021</v>
      </c>
      <c r="O528" s="10" t="s">
        <v>22</v>
      </c>
      <c r="P528" s="10"/>
    </row>
    <row r="529" spans="1:16" ht="120" x14ac:dyDescent="0.15">
      <c r="A529" s="14" t="s">
        <v>2155</v>
      </c>
      <c r="B529" s="6" t="s">
        <v>2164</v>
      </c>
      <c r="C529" s="6" t="s">
        <v>2165</v>
      </c>
      <c r="D529" s="7">
        <v>44103</v>
      </c>
      <c r="E529" s="12" t="s">
        <v>2105</v>
      </c>
      <c r="F529" s="9">
        <v>2020</v>
      </c>
      <c r="G529" s="6" t="s">
        <v>55</v>
      </c>
      <c r="H529" s="10" t="s">
        <v>740</v>
      </c>
      <c r="I529" s="1" t="s">
        <v>23</v>
      </c>
      <c r="J529" s="10" t="s">
        <v>22</v>
      </c>
      <c r="K529" s="97" t="s">
        <v>213</v>
      </c>
      <c r="L529" s="14" t="s">
        <v>213</v>
      </c>
      <c r="M529" s="116" t="s">
        <v>58</v>
      </c>
      <c r="N529" s="50">
        <v>2021</v>
      </c>
      <c r="O529" s="10" t="s">
        <v>22</v>
      </c>
      <c r="P529" s="10"/>
    </row>
    <row r="530" spans="1:16" ht="96" x14ac:dyDescent="0.15">
      <c r="A530" s="14" t="s">
        <v>606</v>
      </c>
      <c r="B530" s="6" t="s">
        <v>2166</v>
      </c>
      <c r="C530" s="6" t="s">
        <v>2167</v>
      </c>
      <c r="D530" s="7">
        <v>44155</v>
      </c>
      <c r="E530" s="12" t="s">
        <v>2105</v>
      </c>
      <c r="F530" s="9">
        <v>2020</v>
      </c>
      <c r="G530" s="6" t="s">
        <v>55</v>
      </c>
      <c r="H530" s="10" t="s">
        <v>740</v>
      </c>
      <c r="I530" s="1" t="s">
        <v>23</v>
      </c>
      <c r="J530" s="10" t="s">
        <v>22</v>
      </c>
      <c r="K530" s="97" t="s">
        <v>213</v>
      </c>
      <c r="L530" s="14" t="s">
        <v>213</v>
      </c>
      <c r="M530" s="116" t="s">
        <v>1929</v>
      </c>
      <c r="N530" s="50">
        <v>2021</v>
      </c>
      <c r="O530" s="10" t="s">
        <v>22</v>
      </c>
      <c r="P530" s="10"/>
    </row>
    <row r="531" spans="1:16" ht="96" x14ac:dyDescent="0.15">
      <c r="A531" s="14" t="s">
        <v>889</v>
      </c>
      <c r="B531" s="6" t="s">
        <v>2168</v>
      </c>
      <c r="C531" s="6" t="s">
        <v>2169</v>
      </c>
      <c r="D531" s="7">
        <v>44165</v>
      </c>
      <c r="E531" s="8" t="s">
        <v>2170</v>
      </c>
      <c r="F531" s="9">
        <v>2020</v>
      </c>
      <c r="G531" s="6" t="s">
        <v>55</v>
      </c>
      <c r="H531" s="10" t="s">
        <v>740</v>
      </c>
      <c r="I531" s="1" t="s">
        <v>23</v>
      </c>
      <c r="J531" s="10" t="s">
        <v>22</v>
      </c>
      <c r="K531" s="97" t="s">
        <v>213</v>
      </c>
      <c r="L531" s="14" t="s">
        <v>213</v>
      </c>
      <c r="M531" s="116" t="s">
        <v>58</v>
      </c>
      <c r="N531" s="50">
        <v>2021</v>
      </c>
      <c r="O531" s="10" t="s">
        <v>22</v>
      </c>
      <c r="P531" s="10"/>
    </row>
    <row r="532" spans="1:16" ht="405" x14ac:dyDescent="0.15">
      <c r="A532" s="6" t="s">
        <v>2010</v>
      </c>
      <c r="B532" s="6" t="s">
        <v>2171</v>
      </c>
      <c r="C532" s="7" t="s">
        <v>2172</v>
      </c>
      <c r="D532" s="76">
        <v>2021</v>
      </c>
      <c r="E532" s="12" t="s">
        <v>2002</v>
      </c>
      <c r="F532" s="76">
        <v>2021</v>
      </c>
      <c r="G532" s="10" t="s">
        <v>1422</v>
      </c>
      <c r="H532" s="51" t="s">
        <v>22</v>
      </c>
      <c r="I532" s="14" t="s">
        <v>23</v>
      </c>
      <c r="J532" s="11" t="s">
        <v>22</v>
      </c>
      <c r="K532" s="6"/>
      <c r="L532" s="6"/>
      <c r="M532" s="116"/>
      <c r="N532" s="50">
        <v>2021</v>
      </c>
      <c r="O532" s="11" t="s">
        <v>22</v>
      </c>
      <c r="P532" s="11"/>
    </row>
    <row r="533" spans="1:16" ht="84" x14ac:dyDescent="0.15">
      <c r="A533" s="108" t="s">
        <v>2173</v>
      </c>
      <c r="B533" s="108" t="s">
        <v>2174</v>
      </c>
      <c r="C533" s="99" t="s">
        <v>2175</v>
      </c>
      <c r="D533" s="21">
        <v>44293</v>
      </c>
      <c r="E533" s="193"/>
      <c r="F533" s="9">
        <v>2021</v>
      </c>
      <c r="G533" s="6" t="s">
        <v>55</v>
      </c>
      <c r="H533" s="10" t="s">
        <v>22</v>
      </c>
      <c r="I533" s="1" t="s">
        <v>23</v>
      </c>
      <c r="J533" s="10" t="s">
        <v>22</v>
      </c>
      <c r="K533" s="97" t="s">
        <v>213</v>
      </c>
      <c r="L533" s="6" t="s">
        <v>982</v>
      </c>
      <c r="M533" s="116" t="s">
        <v>58</v>
      </c>
      <c r="N533" s="50">
        <v>2021</v>
      </c>
      <c r="O533" s="10" t="s">
        <v>22</v>
      </c>
      <c r="P533" s="10"/>
    </row>
    <row r="534" spans="1:16" ht="135" x14ac:dyDescent="0.15">
      <c r="A534" s="52" t="s">
        <v>17</v>
      </c>
      <c r="B534" s="52" t="s">
        <v>2176</v>
      </c>
      <c r="C534" s="80" t="s">
        <v>2177</v>
      </c>
      <c r="D534" s="72">
        <v>44335</v>
      </c>
      <c r="E534" s="91"/>
      <c r="F534" s="9">
        <v>2021</v>
      </c>
      <c r="G534" s="6" t="s">
        <v>55</v>
      </c>
      <c r="H534" s="10" t="s">
        <v>22</v>
      </c>
      <c r="I534" s="1" t="s">
        <v>23</v>
      </c>
      <c r="J534" s="10" t="s">
        <v>22</v>
      </c>
      <c r="K534" s="97" t="s">
        <v>213</v>
      </c>
      <c r="L534" s="6" t="s">
        <v>982</v>
      </c>
      <c r="M534" s="116" t="s">
        <v>50</v>
      </c>
      <c r="N534" s="50">
        <v>2021</v>
      </c>
      <c r="O534" s="10" t="s">
        <v>22</v>
      </c>
      <c r="P534" s="10"/>
    </row>
    <row r="535" spans="1:16" ht="90" x14ac:dyDescent="0.15">
      <c r="A535" s="52" t="s">
        <v>1944</v>
      </c>
      <c r="B535" s="52" t="s">
        <v>2178</v>
      </c>
      <c r="C535" s="80" t="s">
        <v>2179</v>
      </c>
      <c r="D535" s="72">
        <v>44379</v>
      </c>
      <c r="E535" s="91"/>
      <c r="F535" s="9">
        <v>2021</v>
      </c>
      <c r="G535" s="6" t="s">
        <v>55</v>
      </c>
      <c r="H535" s="10" t="s">
        <v>22</v>
      </c>
      <c r="I535" s="1" t="s">
        <v>23</v>
      </c>
      <c r="J535" s="10" t="s">
        <v>22</v>
      </c>
      <c r="K535" s="97" t="s">
        <v>213</v>
      </c>
      <c r="L535" s="6" t="s">
        <v>982</v>
      </c>
      <c r="M535" s="116" t="s">
        <v>2180</v>
      </c>
      <c r="N535" s="50">
        <v>2021</v>
      </c>
      <c r="O535" s="10" t="s">
        <v>22</v>
      </c>
      <c r="P535" s="10"/>
    </row>
    <row r="536" spans="1:16" ht="90" x14ac:dyDescent="0.15">
      <c r="A536" s="52" t="s">
        <v>1944</v>
      </c>
      <c r="B536" s="52" t="s">
        <v>2178</v>
      </c>
      <c r="C536" s="80" t="s">
        <v>2181</v>
      </c>
      <c r="D536" s="72">
        <v>44380</v>
      </c>
      <c r="E536" s="91"/>
      <c r="F536" s="9">
        <v>2021</v>
      </c>
      <c r="G536" s="6" t="s">
        <v>55</v>
      </c>
      <c r="H536" s="10" t="s">
        <v>22</v>
      </c>
      <c r="I536" s="1" t="s">
        <v>23</v>
      </c>
      <c r="J536" s="10" t="s">
        <v>22</v>
      </c>
      <c r="K536" s="97" t="s">
        <v>213</v>
      </c>
      <c r="L536" s="6" t="s">
        <v>982</v>
      </c>
      <c r="M536" s="116" t="s">
        <v>2180</v>
      </c>
      <c r="N536" s="50">
        <v>2021</v>
      </c>
      <c r="O536" s="10" t="s">
        <v>22</v>
      </c>
      <c r="P536" s="10"/>
    </row>
    <row r="537" spans="1:16" ht="90" x14ac:dyDescent="0.15">
      <c r="A537" s="52" t="s">
        <v>1944</v>
      </c>
      <c r="B537" s="52" t="s">
        <v>2182</v>
      </c>
      <c r="C537" s="80" t="s">
        <v>2183</v>
      </c>
      <c r="D537" s="72">
        <v>44392</v>
      </c>
      <c r="E537" s="91"/>
      <c r="F537" s="9">
        <v>2021</v>
      </c>
      <c r="G537" s="6" t="s">
        <v>55</v>
      </c>
      <c r="H537" s="10" t="s">
        <v>22</v>
      </c>
      <c r="I537" s="1" t="s">
        <v>23</v>
      </c>
      <c r="J537" s="10" t="s">
        <v>22</v>
      </c>
      <c r="K537" s="97" t="s">
        <v>213</v>
      </c>
      <c r="L537" s="6" t="s">
        <v>982</v>
      </c>
      <c r="M537" s="116" t="s">
        <v>2180</v>
      </c>
      <c r="N537" s="50">
        <v>2021</v>
      </c>
      <c r="O537" s="10" t="s">
        <v>22</v>
      </c>
      <c r="P537" s="10"/>
    </row>
    <row r="538" spans="1:16" ht="60" x14ac:dyDescent="0.15">
      <c r="A538" s="52" t="s">
        <v>2184</v>
      </c>
      <c r="B538" s="52" t="s">
        <v>2185</v>
      </c>
      <c r="C538" s="80" t="s">
        <v>2186</v>
      </c>
      <c r="D538" s="72">
        <v>44413</v>
      </c>
      <c r="E538" s="91"/>
      <c r="F538" s="9">
        <v>2021</v>
      </c>
      <c r="G538" s="6" t="s">
        <v>55</v>
      </c>
      <c r="H538" s="10" t="s">
        <v>22</v>
      </c>
      <c r="I538" s="1" t="s">
        <v>23</v>
      </c>
      <c r="J538" s="10" t="s">
        <v>22</v>
      </c>
      <c r="K538" s="97" t="s">
        <v>213</v>
      </c>
      <c r="L538" s="6" t="s">
        <v>982</v>
      </c>
      <c r="M538" s="116" t="s">
        <v>2180</v>
      </c>
      <c r="N538" s="50">
        <v>2021</v>
      </c>
      <c r="O538" s="10" t="s">
        <v>22</v>
      </c>
      <c r="P538" s="10"/>
    </row>
    <row r="539" spans="1:16" ht="75" x14ac:dyDescent="0.15">
      <c r="A539" s="52" t="s">
        <v>1944</v>
      </c>
      <c r="B539" s="52" t="s">
        <v>2187</v>
      </c>
      <c r="C539" s="80" t="s">
        <v>2188</v>
      </c>
      <c r="D539" s="72">
        <v>44411</v>
      </c>
      <c r="E539" s="91"/>
      <c r="F539" s="9">
        <v>2021</v>
      </c>
      <c r="G539" s="6" t="s">
        <v>55</v>
      </c>
      <c r="H539" s="10" t="s">
        <v>22</v>
      </c>
      <c r="I539" s="1" t="s">
        <v>23</v>
      </c>
      <c r="J539" s="10" t="s">
        <v>22</v>
      </c>
      <c r="K539" s="97" t="s">
        <v>213</v>
      </c>
      <c r="L539" s="6" t="s">
        <v>982</v>
      </c>
      <c r="M539" s="116" t="s">
        <v>2189</v>
      </c>
      <c r="N539" s="50">
        <v>2021</v>
      </c>
      <c r="O539" s="10" t="s">
        <v>22</v>
      </c>
      <c r="P539" s="10"/>
    </row>
    <row r="540" spans="1:16" ht="147.75" customHeight="1" x14ac:dyDescent="0.15">
      <c r="A540" s="52" t="s">
        <v>1944</v>
      </c>
      <c r="B540" s="52" t="s">
        <v>2190</v>
      </c>
      <c r="C540" s="80" t="s">
        <v>2191</v>
      </c>
      <c r="D540" s="72">
        <v>44406</v>
      </c>
      <c r="E540" s="91"/>
      <c r="F540" s="9">
        <v>2021</v>
      </c>
      <c r="G540" s="6" t="s">
        <v>55</v>
      </c>
      <c r="H540" s="10" t="s">
        <v>22</v>
      </c>
      <c r="I540" s="1" t="s">
        <v>23</v>
      </c>
      <c r="J540" s="10" t="s">
        <v>22</v>
      </c>
      <c r="K540" s="97" t="s">
        <v>213</v>
      </c>
      <c r="L540" s="6" t="s">
        <v>982</v>
      </c>
      <c r="M540" s="116" t="s">
        <v>2189</v>
      </c>
      <c r="N540" s="50">
        <v>2021</v>
      </c>
      <c r="O540" s="10" t="s">
        <v>22</v>
      </c>
      <c r="P540" s="10"/>
    </row>
    <row r="541" spans="1:16" ht="150" x14ac:dyDescent="0.15">
      <c r="A541" s="52" t="s">
        <v>2192</v>
      </c>
      <c r="B541" s="52" t="s">
        <v>2193</v>
      </c>
      <c r="C541" s="80" t="s">
        <v>2194</v>
      </c>
      <c r="D541" s="72">
        <v>44446</v>
      </c>
      <c r="E541" s="91"/>
      <c r="F541" s="9">
        <v>2021</v>
      </c>
      <c r="G541" s="6" t="s">
        <v>55</v>
      </c>
      <c r="H541" s="10" t="s">
        <v>22</v>
      </c>
      <c r="I541" s="1" t="s">
        <v>23</v>
      </c>
      <c r="J541" s="10" t="s">
        <v>22</v>
      </c>
      <c r="K541" s="97" t="s">
        <v>213</v>
      </c>
      <c r="L541" s="6" t="s">
        <v>982</v>
      </c>
      <c r="M541" s="116" t="s">
        <v>2189</v>
      </c>
      <c r="N541" s="50">
        <v>2021</v>
      </c>
      <c r="O541" s="10" t="s">
        <v>22</v>
      </c>
      <c r="P541" s="10"/>
    </row>
    <row r="542" spans="1:16" ht="409.6" x14ac:dyDescent="0.15">
      <c r="A542" s="6" t="s">
        <v>2010</v>
      </c>
      <c r="B542" s="6" t="s">
        <v>2195</v>
      </c>
      <c r="C542" s="6" t="s">
        <v>2196</v>
      </c>
      <c r="D542" s="7">
        <v>43229</v>
      </c>
      <c r="E542" s="8" t="s">
        <v>2197</v>
      </c>
      <c r="F542" s="9">
        <v>2021</v>
      </c>
      <c r="G542" s="6" t="s">
        <v>955</v>
      </c>
      <c r="H542" s="10" t="s">
        <v>22</v>
      </c>
      <c r="I542" s="1" t="s">
        <v>23</v>
      </c>
      <c r="J542" s="10"/>
      <c r="K542" s="11" t="s">
        <v>955</v>
      </c>
      <c r="L542" s="14" t="s">
        <v>955</v>
      </c>
      <c r="M542" s="116" t="s">
        <v>58</v>
      </c>
      <c r="N542" s="50">
        <v>2021</v>
      </c>
      <c r="O542" s="10"/>
      <c r="P542" s="10"/>
    </row>
    <row r="543" spans="1:16" ht="169" x14ac:dyDescent="0.15">
      <c r="A543" s="24" t="s">
        <v>1379</v>
      </c>
      <c r="B543" s="85" t="s">
        <v>2198</v>
      </c>
      <c r="C543" s="101" t="s">
        <v>2199</v>
      </c>
      <c r="D543" s="109">
        <v>43263</v>
      </c>
      <c r="E543" s="194" t="s">
        <v>2200</v>
      </c>
      <c r="F543" s="9" t="s">
        <v>1422</v>
      </c>
      <c r="G543" s="6" t="s">
        <v>955</v>
      </c>
      <c r="H543" s="10" t="s">
        <v>22</v>
      </c>
      <c r="I543" s="1" t="s">
        <v>23</v>
      </c>
      <c r="J543" s="10" t="s">
        <v>213</v>
      </c>
      <c r="K543" s="6" t="s">
        <v>213</v>
      </c>
      <c r="L543" s="14"/>
      <c r="M543" s="116"/>
      <c r="N543" s="50">
        <v>2021</v>
      </c>
      <c r="O543" s="10" t="s">
        <v>213</v>
      </c>
      <c r="P543" s="10"/>
    </row>
    <row r="544" spans="1:16" ht="165" x14ac:dyDescent="0.15">
      <c r="A544" s="52" t="s">
        <v>1899</v>
      </c>
      <c r="B544" s="52" t="s">
        <v>2201</v>
      </c>
      <c r="C544" s="80" t="s">
        <v>2202</v>
      </c>
      <c r="D544" s="72"/>
      <c r="E544" s="91" t="s">
        <v>1357</v>
      </c>
      <c r="F544" s="50"/>
      <c r="G544" s="51" t="s">
        <v>1903</v>
      </c>
      <c r="H544" s="51" t="s">
        <v>22</v>
      </c>
      <c r="I544" s="1" t="s">
        <v>23</v>
      </c>
      <c r="J544" s="50" t="s">
        <v>213</v>
      </c>
      <c r="K544" s="50" t="s">
        <v>954</v>
      </c>
      <c r="L544" s="52" t="s">
        <v>2203</v>
      </c>
      <c r="M544" s="118" t="s">
        <v>58</v>
      </c>
      <c r="N544" s="50">
        <v>2021</v>
      </c>
      <c r="O544" s="50" t="s">
        <v>213</v>
      </c>
      <c r="P544" s="50"/>
    </row>
    <row r="545" spans="1:16" ht="182" x14ac:dyDescent="0.15">
      <c r="A545" s="6" t="s">
        <v>2204</v>
      </c>
      <c r="B545" s="80" t="s">
        <v>2205</v>
      </c>
      <c r="C545" s="80" t="s">
        <v>2206</v>
      </c>
      <c r="D545" s="84">
        <v>44049</v>
      </c>
      <c r="E545" s="114" t="s">
        <v>2207</v>
      </c>
      <c r="F545" s="9">
        <v>2020</v>
      </c>
      <c r="G545" s="6" t="s">
        <v>2208</v>
      </c>
      <c r="H545" s="10" t="s">
        <v>740</v>
      </c>
      <c r="I545" s="1" t="s">
        <v>2209</v>
      </c>
      <c r="J545" s="10" t="s">
        <v>740</v>
      </c>
      <c r="K545" s="6"/>
      <c r="L545" s="14" t="s">
        <v>2210</v>
      </c>
      <c r="M545" s="195" t="s">
        <v>2211</v>
      </c>
      <c r="N545" s="110">
        <v>44124</v>
      </c>
      <c r="O545" s="10" t="s">
        <v>740</v>
      </c>
      <c r="P545" s="10"/>
    </row>
    <row r="546" spans="1:16" ht="130" x14ac:dyDescent="0.15">
      <c r="A546" s="6" t="s">
        <v>2212</v>
      </c>
      <c r="B546" s="80" t="s">
        <v>2213</v>
      </c>
      <c r="C546" s="80" t="s">
        <v>2214</v>
      </c>
      <c r="D546" s="84">
        <v>44264</v>
      </c>
      <c r="E546" s="114" t="s">
        <v>2215</v>
      </c>
      <c r="F546" s="9">
        <v>2021</v>
      </c>
      <c r="G546" s="6" t="s">
        <v>2208</v>
      </c>
      <c r="H546" s="10" t="s">
        <v>740</v>
      </c>
      <c r="I546" s="1" t="s">
        <v>23</v>
      </c>
      <c r="J546" s="10" t="s">
        <v>2216</v>
      </c>
      <c r="K546" s="6"/>
      <c r="L546" s="14" t="s">
        <v>2217</v>
      </c>
      <c r="M546" s="6" t="s">
        <v>2211</v>
      </c>
      <c r="N546" s="50"/>
      <c r="O546" s="10" t="s">
        <v>2216</v>
      </c>
      <c r="P546" s="10"/>
    </row>
    <row r="547" spans="1:16" x14ac:dyDescent="0.15">
      <c r="A547" s="6"/>
      <c r="B547" s="80"/>
      <c r="C547" s="80"/>
      <c r="D547" s="84"/>
      <c r="E547" s="114"/>
      <c r="F547" s="9"/>
      <c r="G547" s="6"/>
      <c r="H547" s="10"/>
      <c r="I547" s="1"/>
      <c r="J547" s="10"/>
      <c r="K547" s="6"/>
      <c r="L547" s="14"/>
      <c r="M547" s="6"/>
      <c r="N547" s="50"/>
      <c r="O547" s="10"/>
      <c r="P547" s="10"/>
    </row>
    <row r="548" spans="1:16" x14ac:dyDescent="0.15">
      <c r="A548" s="6"/>
      <c r="B548" s="80"/>
      <c r="C548" s="80"/>
      <c r="D548" s="84"/>
      <c r="E548" s="114"/>
      <c r="F548" s="9"/>
      <c r="G548" s="6"/>
      <c r="H548" s="10"/>
      <c r="I548" s="1"/>
      <c r="J548" s="10"/>
      <c r="K548" s="6"/>
      <c r="L548" s="14"/>
      <c r="M548" s="6"/>
      <c r="N548" s="50"/>
      <c r="O548" s="10"/>
      <c r="P548" s="10"/>
    </row>
    <row r="549" spans="1:16" x14ac:dyDescent="0.15">
      <c r="A549" s="6"/>
      <c r="B549" s="80"/>
      <c r="C549" s="80"/>
      <c r="D549" s="84"/>
      <c r="E549" s="114"/>
      <c r="F549" s="9"/>
      <c r="G549" s="6"/>
      <c r="H549" s="10"/>
      <c r="I549" s="1"/>
      <c r="J549" s="10"/>
      <c r="K549" s="6"/>
      <c r="L549" s="14"/>
      <c r="M549" s="6"/>
      <c r="N549" s="50"/>
      <c r="O549" s="10"/>
      <c r="P549" s="10"/>
    </row>
    <row r="550" spans="1:16" x14ac:dyDescent="0.15">
      <c r="A550" s="6"/>
      <c r="B550" s="80"/>
      <c r="C550" s="80"/>
      <c r="D550" s="84"/>
      <c r="E550" s="114"/>
      <c r="F550" s="9"/>
      <c r="G550" s="6"/>
      <c r="H550" s="10"/>
      <c r="I550" s="1"/>
      <c r="J550" s="10"/>
      <c r="K550" s="6"/>
      <c r="L550" s="14"/>
      <c r="M550" s="6"/>
      <c r="N550" s="50"/>
      <c r="O550" s="10"/>
      <c r="P550" s="10"/>
    </row>
    <row r="551" spans="1:16" x14ac:dyDescent="0.15">
      <c r="A551" s="6"/>
      <c r="B551" s="80"/>
      <c r="C551" s="80"/>
      <c r="D551" s="84"/>
      <c r="E551" s="12"/>
      <c r="F551" s="9"/>
      <c r="G551" s="6"/>
      <c r="H551" s="10"/>
      <c r="I551" s="1"/>
      <c r="J551" s="10"/>
      <c r="K551" s="6"/>
      <c r="L551" s="14"/>
      <c r="M551" s="6"/>
      <c r="N551" s="50"/>
      <c r="O551" s="10"/>
      <c r="P551" s="10"/>
    </row>
    <row r="552" spans="1:16" x14ac:dyDescent="0.15">
      <c r="A552" s="6"/>
      <c r="B552" s="80"/>
      <c r="C552" s="80"/>
      <c r="D552" s="84"/>
      <c r="E552" s="12"/>
      <c r="F552" s="9"/>
      <c r="G552" s="6"/>
      <c r="H552" s="10"/>
      <c r="I552" s="1"/>
      <c r="J552" s="10"/>
      <c r="K552" s="6"/>
      <c r="L552" s="14"/>
      <c r="M552" s="6"/>
      <c r="N552" s="50"/>
      <c r="O552" s="10"/>
      <c r="P552" s="10"/>
    </row>
    <row r="553" spans="1:16" x14ac:dyDescent="0.15">
      <c r="A553" s="6"/>
      <c r="B553" s="80"/>
      <c r="C553" s="80"/>
      <c r="D553" s="84"/>
      <c r="E553" s="12"/>
      <c r="F553" s="9"/>
      <c r="G553" s="6"/>
      <c r="H553" s="10"/>
      <c r="I553" s="1"/>
      <c r="J553" s="10"/>
      <c r="K553" s="6"/>
      <c r="L553" s="14"/>
      <c r="M553" s="6"/>
      <c r="N553" s="50"/>
      <c r="O553" s="10"/>
      <c r="P553" s="10"/>
    </row>
    <row r="554" spans="1:16" x14ac:dyDescent="0.15">
      <c r="A554" s="6"/>
      <c r="B554" s="80"/>
      <c r="C554" s="80"/>
      <c r="D554" s="84"/>
      <c r="E554" s="12"/>
      <c r="F554" s="9"/>
      <c r="G554" s="6"/>
      <c r="H554" s="10"/>
      <c r="I554" s="1"/>
      <c r="J554" s="10"/>
      <c r="K554" s="6"/>
      <c r="L554" s="14"/>
      <c r="M554" s="6"/>
      <c r="N554" s="50"/>
      <c r="O554" s="10"/>
      <c r="P554" s="10"/>
    </row>
    <row r="555" spans="1:16" x14ac:dyDescent="0.15">
      <c r="A555" s="6"/>
      <c r="B555" s="80"/>
      <c r="C555" s="80"/>
      <c r="D555" s="84"/>
      <c r="E555" s="12"/>
      <c r="F555" s="9"/>
      <c r="G555" s="6"/>
      <c r="H555" s="10"/>
      <c r="I555" s="1"/>
      <c r="J555" s="10"/>
      <c r="K555" s="6"/>
      <c r="L555" s="14"/>
      <c r="M555" s="6"/>
      <c r="N555" s="50"/>
      <c r="O555" s="10"/>
      <c r="P555" s="10"/>
    </row>
    <row r="556" spans="1:16" x14ac:dyDescent="0.15">
      <c r="A556" s="6"/>
      <c r="B556" s="80"/>
      <c r="C556" s="80"/>
      <c r="D556" s="84"/>
      <c r="E556" s="12"/>
      <c r="F556" s="9"/>
      <c r="G556" s="6"/>
      <c r="H556" s="10"/>
      <c r="I556" s="1"/>
      <c r="J556" s="10"/>
      <c r="K556" s="6"/>
      <c r="L556" s="14"/>
      <c r="M556" s="6"/>
      <c r="N556" s="50"/>
      <c r="O556" s="10"/>
      <c r="P556" s="10"/>
    </row>
    <row r="557" spans="1:16" x14ac:dyDescent="0.15">
      <c r="E557" s="222" t="s">
        <v>2218</v>
      </c>
      <c r="F557" s="223"/>
      <c r="G557" s="224"/>
      <c r="H557" s="113">
        <f>+COUNTIF((H165:H556),"SI")</f>
        <v>313</v>
      </c>
      <c r="I557" s="113"/>
      <c r="J557" s="113">
        <f>+COUNTIF((J165:J556),"NO")</f>
        <v>4</v>
      </c>
      <c r="O557" s="113">
        <f>+COUNTIF((O165:O556),"NO")</f>
        <v>4</v>
      </c>
      <c r="P557" s="113">
        <f>+COUNTIF((P165:P556),"NO")</f>
        <v>0</v>
      </c>
    </row>
    <row r="558" spans="1:16" x14ac:dyDescent="0.15">
      <c r="E558" s="225" t="s">
        <v>2219</v>
      </c>
      <c r="F558" s="225"/>
      <c r="G558" s="225"/>
      <c r="H558" s="226">
        <f>100%-(J557/H557)</f>
        <v>0.9872204472843451</v>
      </c>
      <c r="I558" s="226"/>
      <c r="J558" s="226"/>
    </row>
  </sheetData>
  <mergeCells count="9">
    <mergeCell ref="A1:B3"/>
    <mergeCell ref="C1:L2"/>
    <mergeCell ref="O1:P3"/>
    <mergeCell ref="I3:N3"/>
    <mergeCell ref="C3:H3"/>
    <mergeCell ref="M2:N2"/>
    <mergeCell ref="E557:G557"/>
    <mergeCell ref="E558:G558"/>
    <mergeCell ref="H558:J558"/>
  </mergeCells>
  <hyperlinks>
    <hyperlink ref="E370" r:id="rId1" xr:uid="{00000000-0004-0000-0000-000000000000}"/>
    <hyperlink ref="E369" r:id="rId2" xr:uid="{00000000-0004-0000-0000-000001000000}"/>
    <hyperlink ref="E368" r:id="rId3" xr:uid="{00000000-0004-0000-0000-000002000000}"/>
    <hyperlink ref="E341" r:id="rId4" xr:uid="{00000000-0004-0000-0000-000003000000}"/>
    <hyperlink ref="E339" r:id="rId5" xr:uid="{00000000-0004-0000-0000-000004000000}"/>
    <hyperlink ref="E337" r:id="rId6" xr:uid="{00000000-0004-0000-0000-000005000000}"/>
    <hyperlink ref="E336" r:id="rId7" xr:uid="{00000000-0004-0000-0000-000006000000}"/>
    <hyperlink ref="E333" r:id="rId8" xr:uid="{00000000-0004-0000-0000-000007000000}"/>
    <hyperlink ref="E334" r:id="rId9" xr:uid="{00000000-0004-0000-0000-000008000000}"/>
    <hyperlink ref="E335" r:id="rId10" xr:uid="{00000000-0004-0000-0000-000009000000}"/>
    <hyperlink ref="E332" r:id="rId11" xr:uid="{00000000-0004-0000-0000-00000A000000}"/>
    <hyperlink ref="E330" r:id="rId12" xr:uid="{00000000-0004-0000-0000-00000B000000}"/>
    <hyperlink ref="E331" r:id="rId13" xr:uid="{00000000-0004-0000-0000-00000C000000}"/>
    <hyperlink ref="E327" r:id="rId14" xr:uid="{00000000-0004-0000-0000-00000D000000}"/>
    <hyperlink ref="E329" r:id="rId15" xr:uid="{00000000-0004-0000-0000-00000E000000}"/>
    <hyperlink ref="E326" r:id="rId16" xr:uid="{00000000-0004-0000-0000-00000F000000}"/>
    <hyperlink ref="E324" r:id="rId17" xr:uid="{00000000-0004-0000-0000-000010000000}"/>
    <hyperlink ref="E320" r:id="rId18" xr:uid="{00000000-0004-0000-0000-000011000000}"/>
    <hyperlink ref="E321" r:id="rId19" xr:uid="{00000000-0004-0000-0000-000012000000}"/>
    <hyperlink ref="E315" r:id="rId20" xr:uid="{00000000-0004-0000-0000-000013000000}"/>
    <hyperlink ref="E316" r:id="rId21" xr:uid="{00000000-0004-0000-0000-000014000000}"/>
    <hyperlink ref="E314" r:id="rId22" xr:uid="{00000000-0004-0000-0000-000015000000}"/>
    <hyperlink ref="E338" r:id="rId23" xr:uid="{00000000-0004-0000-0000-000016000000}"/>
    <hyperlink ref="E319" r:id="rId24" xr:uid="{00000000-0004-0000-0000-000017000000}"/>
    <hyperlink ref="E325" r:id="rId25" xr:uid="{00000000-0004-0000-0000-000018000000}"/>
    <hyperlink ref="E317" r:id="rId26" xr:uid="{00000000-0004-0000-0000-000019000000}"/>
    <hyperlink ref="E292" r:id="rId27" xr:uid="{00000000-0004-0000-0000-00001A000000}"/>
    <hyperlink ref="E285" r:id="rId28" xr:uid="{00000000-0004-0000-0000-00001B000000}"/>
    <hyperlink ref="E364" r:id="rId29" xr:uid="{00000000-0004-0000-0000-00001C000000}"/>
    <hyperlink ref="E363" r:id="rId30" xr:uid="{00000000-0004-0000-0000-00001D000000}"/>
    <hyperlink ref="E346" r:id="rId31" xr:uid="{00000000-0004-0000-0000-00001E000000}"/>
    <hyperlink ref="E348" r:id="rId32" xr:uid="{00000000-0004-0000-0000-00001F000000}"/>
    <hyperlink ref="E349" r:id="rId33" xr:uid="{00000000-0004-0000-0000-000020000000}"/>
    <hyperlink ref="E354" r:id="rId34" xr:uid="{00000000-0004-0000-0000-000021000000}"/>
    <hyperlink ref="E355" r:id="rId35" xr:uid="{00000000-0004-0000-0000-000022000000}"/>
    <hyperlink ref="E347" r:id="rId36" xr:uid="{00000000-0004-0000-0000-000023000000}"/>
    <hyperlink ref="E350" r:id="rId37" xr:uid="{00000000-0004-0000-0000-000024000000}"/>
    <hyperlink ref="E351" r:id="rId38" xr:uid="{00000000-0004-0000-0000-000025000000}"/>
    <hyperlink ref="E352" r:id="rId39" xr:uid="{00000000-0004-0000-0000-000026000000}"/>
    <hyperlink ref="E356" r:id="rId40" xr:uid="{00000000-0004-0000-0000-000027000000}"/>
    <hyperlink ref="E357" r:id="rId41" xr:uid="{00000000-0004-0000-0000-000028000000}"/>
    <hyperlink ref="E358" r:id="rId42" xr:uid="{00000000-0004-0000-0000-000029000000}"/>
    <hyperlink ref="E359" r:id="rId43" xr:uid="{00000000-0004-0000-0000-00002A000000}"/>
    <hyperlink ref="E362" r:id="rId44" xr:uid="{00000000-0004-0000-0000-00002B000000}"/>
    <hyperlink ref="E361" r:id="rId45" xr:uid="{00000000-0004-0000-0000-00002C000000}"/>
    <hyperlink ref="E366" r:id="rId46" xr:uid="{00000000-0004-0000-0000-00002D000000}"/>
    <hyperlink ref="E365" r:id="rId47" xr:uid="{00000000-0004-0000-0000-00002E000000}"/>
    <hyperlink ref="E343" r:id="rId48" xr:uid="{00000000-0004-0000-0000-00002F000000}"/>
    <hyperlink ref="E344" r:id="rId49" xr:uid="{00000000-0004-0000-0000-000030000000}"/>
    <hyperlink ref="E305" r:id="rId50" xr:uid="{00000000-0004-0000-0000-000031000000}"/>
    <hyperlink ref="E307" r:id="rId51" xr:uid="{00000000-0004-0000-0000-000032000000}"/>
    <hyperlink ref="E345" r:id="rId52" xr:uid="{00000000-0004-0000-0000-000033000000}"/>
    <hyperlink ref="E353" r:id="rId53" xr:uid="{00000000-0004-0000-0000-000034000000}"/>
    <hyperlink ref="E309" r:id="rId54" xr:uid="{00000000-0004-0000-0000-000035000000}"/>
    <hyperlink ref="E311" r:id="rId55" xr:uid="{00000000-0004-0000-0000-000036000000}"/>
    <hyperlink ref="E286" r:id="rId56" xr:uid="{00000000-0004-0000-0000-000037000000}"/>
    <hyperlink ref="E294" r:id="rId57" xr:uid="{00000000-0004-0000-0000-000038000000}"/>
    <hyperlink ref="E295" r:id="rId58" xr:uid="{00000000-0004-0000-0000-000039000000}"/>
    <hyperlink ref="E289" r:id="rId59" xr:uid="{00000000-0004-0000-0000-00003A000000}"/>
    <hyperlink ref="E296" r:id="rId60" xr:uid="{00000000-0004-0000-0000-00003B000000}"/>
    <hyperlink ref="E297" r:id="rId61" xr:uid="{00000000-0004-0000-0000-00003C000000}"/>
    <hyperlink ref="E308" r:id="rId62" xr:uid="{00000000-0004-0000-0000-00003D000000}"/>
    <hyperlink ref="E310" r:id="rId63" xr:uid="{00000000-0004-0000-0000-00003E000000}"/>
    <hyperlink ref="E293" r:id="rId64" xr:uid="{00000000-0004-0000-0000-00003F000000}"/>
    <hyperlink ref="E288" r:id="rId65" xr:uid="{00000000-0004-0000-0000-000040000000}"/>
    <hyperlink ref="E299" r:id="rId66" xr:uid="{00000000-0004-0000-0000-000041000000}"/>
    <hyperlink ref="E265" r:id="rId67" xr:uid="{00000000-0004-0000-0000-000042000000}"/>
    <hyperlink ref="E266" r:id="rId68" xr:uid="{00000000-0004-0000-0000-000043000000}"/>
    <hyperlink ref="E267" r:id="rId69" xr:uid="{00000000-0004-0000-0000-000044000000}"/>
    <hyperlink ref="E269" r:id="rId70" xr:uid="{00000000-0004-0000-0000-000045000000}"/>
    <hyperlink ref="E270" r:id="rId71" xr:uid="{00000000-0004-0000-0000-000046000000}"/>
    <hyperlink ref="E273" r:id="rId72" xr:uid="{00000000-0004-0000-0000-000047000000}"/>
    <hyperlink ref="E274" r:id="rId73" xr:uid="{00000000-0004-0000-0000-000048000000}"/>
    <hyperlink ref="E277" r:id="rId74" xr:uid="{00000000-0004-0000-0000-000049000000}"/>
    <hyperlink ref="E279" r:id="rId75" xr:uid="{00000000-0004-0000-0000-00004A000000}"/>
    <hyperlink ref="E283" r:id="rId76" xr:uid="{00000000-0004-0000-0000-00004B000000}"/>
    <hyperlink ref="E280" r:id="rId77" xr:uid="{00000000-0004-0000-0000-00004C000000}"/>
    <hyperlink ref="E264" r:id="rId78" xr:uid="{00000000-0004-0000-0000-00004D000000}"/>
    <hyperlink ref="E268" r:id="rId79" xr:uid="{00000000-0004-0000-0000-00004E000000}"/>
    <hyperlink ref="E276" r:id="rId80" xr:uid="{00000000-0004-0000-0000-00004F000000}"/>
    <hyperlink ref="E284" r:id="rId81" xr:uid="{00000000-0004-0000-0000-000050000000}"/>
    <hyperlink ref="E271" r:id="rId82" xr:uid="{00000000-0004-0000-0000-000051000000}"/>
    <hyperlink ref="E275" r:id="rId83" xr:uid="{00000000-0004-0000-0000-000052000000}"/>
    <hyperlink ref="E272" r:id="rId84" xr:uid="{00000000-0004-0000-0000-000053000000}"/>
    <hyperlink ref="E249" r:id="rId85" xr:uid="{00000000-0004-0000-0000-000054000000}"/>
    <hyperlink ref="E247" r:id="rId86" xr:uid="{00000000-0004-0000-0000-000055000000}"/>
    <hyperlink ref="E252" r:id="rId87" xr:uid="{00000000-0004-0000-0000-000056000000}"/>
    <hyperlink ref="E260" r:id="rId88" xr:uid="{00000000-0004-0000-0000-000057000000}"/>
    <hyperlink ref="E248" r:id="rId89" xr:uid="{00000000-0004-0000-0000-000058000000}"/>
    <hyperlink ref="E253" r:id="rId90" xr:uid="{00000000-0004-0000-0000-000059000000}"/>
    <hyperlink ref="E254" r:id="rId91" xr:uid="{00000000-0004-0000-0000-00005A000000}"/>
    <hyperlink ref="E255" r:id="rId92" xr:uid="{00000000-0004-0000-0000-00005B000000}"/>
    <hyperlink ref="E256" r:id="rId93" xr:uid="{00000000-0004-0000-0000-00005C000000}"/>
    <hyperlink ref="E258" r:id="rId94" xr:uid="{00000000-0004-0000-0000-00005D000000}"/>
    <hyperlink ref="E257" r:id="rId95" xr:uid="{00000000-0004-0000-0000-00005E000000}"/>
    <hyperlink ref="E263" r:id="rId96" xr:uid="{00000000-0004-0000-0000-00005F000000}"/>
    <hyperlink ref="E262" r:id="rId97" xr:uid="{00000000-0004-0000-0000-000060000000}"/>
    <hyperlink ref="E261" r:id="rId98" xr:uid="{00000000-0004-0000-0000-000061000000}"/>
    <hyperlink ref="E259" r:id="rId99" xr:uid="{00000000-0004-0000-0000-000062000000}"/>
    <hyperlink ref="E251" r:id="rId100" xr:uid="{00000000-0004-0000-0000-000063000000}"/>
    <hyperlink ref="E232" r:id="rId101" xr:uid="{00000000-0004-0000-0000-000064000000}"/>
    <hyperlink ref="E230" r:id="rId102" xr:uid="{00000000-0004-0000-0000-000065000000}"/>
    <hyperlink ref="E233" r:id="rId103" xr:uid="{00000000-0004-0000-0000-000066000000}"/>
    <hyperlink ref="E237" r:id="rId104" xr:uid="{00000000-0004-0000-0000-000067000000}"/>
    <hyperlink ref="E244" r:id="rId105" xr:uid="{00000000-0004-0000-0000-000068000000}"/>
    <hyperlink ref="E246" r:id="rId106" xr:uid="{00000000-0004-0000-0000-000069000000}"/>
    <hyperlink ref="E238" r:id="rId107" xr:uid="{00000000-0004-0000-0000-00006A000000}"/>
    <hyperlink ref="E235" r:id="rId108" xr:uid="{00000000-0004-0000-0000-00006B000000}"/>
    <hyperlink ref="E239" r:id="rId109" xr:uid="{00000000-0004-0000-0000-00006C000000}"/>
    <hyperlink ref="E241" r:id="rId110" xr:uid="{00000000-0004-0000-0000-00006D000000}"/>
    <hyperlink ref="E240" r:id="rId111" xr:uid="{00000000-0004-0000-0000-00006E000000}"/>
    <hyperlink ref="E243" r:id="rId112" xr:uid="{00000000-0004-0000-0000-00006F000000}"/>
    <hyperlink ref="E236" r:id="rId113" xr:uid="{00000000-0004-0000-0000-000070000000}"/>
    <hyperlink ref="E227" r:id="rId114" xr:uid="{00000000-0004-0000-0000-000071000000}"/>
    <hyperlink ref="E220" r:id="rId115" xr:uid="{00000000-0004-0000-0000-000072000000}"/>
    <hyperlink ref="E223" r:id="rId116" xr:uid="{00000000-0004-0000-0000-000073000000}"/>
    <hyperlink ref="E209" r:id="rId117" xr:uid="{00000000-0004-0000-0000-000074000000}"/>
    <hyperlink ref="E221" r:id="rId118" xr:uid="{00000000-0004-0000-0000-000075000000}"/>
    <hyperlink ref="E224" r:id="rId119" xr:uid="{00000000-0004-0000-0000-000076000000}"/>
    <hyperlink ref="E211" r:id="rId120" xr:uid="{00000000-0004-0000-0000-000077000000}"/>
    <hyperlink ref="E216" r:id="rId121" xr:uid="{00000000-0004-0000-0000-000078000000}"/>
    <hyperlink ref="E218" r:id="rId122" xr:uid="{00000000-0004-0000-0000-000079000000}"/>
    <hyperlink ref="E212" r:id="rId123" xr:uid="{00000000-0004-0000-0000-00007A000000}"/>
    <hyperlink ref="E215" r:id="rId124" xr:uid="{00000000-0004-0000-0000-00007B000000}"/>
    <hyperlink ref="E210" r:id="rId125" xr:uid="{00000000-0004-0000-0000-00007C000000}"/>
    <hyperlink ref="E214" r:id="rId126" xr:uid="{00000000-0004-0000-0000-00007D000000}"/>
    <hyperlink ref="E213" r:id="rId127" xr:uid="{00000000-0004-0000-0000-00007E000000}"/>
    <hyperlink ref="E202" r:id="rId128" xr:uid="{00000000-0004-0000-0000-00007F000000}"/>
    <hyperlink ref="E206" r:id="rId129" xr:uid="{00000000-0004-0000-0000-000080000000}"/>
    <hyperlink ref="E203" r:id="rId130" xr:uid="{00000000-0004-0000-0000-000081000000}"/>
    <hyperlink ref="E208" r:id="rId131" xr:uid="{00000000-0004-0000-0000-000082000000}"/>
    <hyperlink ref="E207" r:id="rId132" xr:uid="{00000000-0004-0000-0000-000083000000}"/>
    <hyperlink ref="E200" r:id="rId133" xr:uid="{00000000-0004-0000-0000-000084000000}"/>
    <hyperlink ref="E199" r:id="rId134" xr:uid="{00000000-0004-0000-0000-000085000000}"/>
    <hyperlink ref="E100" r:id="rId135" xr:uid="{00000000-0004-0000-0000-000086000000}"/>
    <hyperlink ref="E290" r:id="rId136" xr:uid="{00000000-0004-0000-0000-000087000000}"/>
    <hyperlink ref="E303" r:id="rId137" xr:uid="{00000000-0004-0000-0000-000088000000}"/>
    <hyperlink ref="E323" r:id="rId138" xr:uid="{00000000-0004-0000-0000-000089000000}"/>
    <hyperlink ref="E377" r:id="rId139" xr:uid="{00000000-0004-0000-0000-00008A000000}"/>
    <hyperlink ref="E298" r:id="rId140" xr:uid="{00000000-0004-0000-0000-00008B000000}"/>
    <hyperlink ref="E287" r:id="rId141" xr:uid="{00000000-0004-0000-0000-00008C000000}"/>
    <hyperlink ref="E302" r:id="rId142" xr:uid="{00000000-0004-0000-0000-00008D000000}"/>
    <hyperlink ref="E291" r:id="rId143" xr:uid="{00000000-0004-0000-0000-00008E000000}"/>
    <hyperlink ref="E278" r:id="rId144" xr:uid="{00000000-0004-0000-0000-00008F000000}"/>
    <hyperlink ref="E282" r:id="rId145" xr:uid="{00000000-0004-0000-0000-000090000000}"/>
    <hyperlink ref="E201" r:id="rId146" xr:uid="{00000000-0004-0000-0000-000091000000}"/>
    <hyperlink ref="E225" r:id="rId147" location="0" xr:uid="{00000000-0004-0000-0000-000092000000}"/>
    <hyperlink ref="E217" r:id="rId148" location="0" xr:uid="{00000000-0004-0000-0000-000093000000}"/>
    <hyperlink ref="E226" r:id="rId149" location="0" xr:uid="{00000000-0004-0000-0000-000094000000}"/>
    <hyperlink ref="E204" r:id="rId150" xr:uid="{00000000-0004-0000-0000-000095000000}"/>
    <hyperlink ref="E318" r:id="rId151" location="21" xr:uid="{00000000-0004-0000-0000-000096000000}"/>
    <hyperlink ref="E229" r:id="rId152" xr:uid="{00000000-0004-0000-0000-000097000000}"/>
    <hyperlink ref="E196" r:id="rId153" xr:uid="{00000000-0004-0000-0000-000098000000}"/>
    <hyperlink ref="E219" r:id="rId154" xr:uid="{00000000-0004-0000-0000-000099000000}"/>
    <hyperlink ref="E205" r:id="rId155" location="0" xr:uid="{00000000-0004-0000-0000-00009A000000}"/>
    <hyperlink ref="E306" r:id="rId156" xr:uid="{00000000-0004-0000-0000-00009B000000}"/>
    <hyperlink ref="E281" r:id="rId157" xr:uid="{00000000-0004-0000-0000-00009C000000}"/>
    <hyperlink ref="E381" r:id="rId158" xr:uid="{00000000-0004-0000-0000-00009D000000}"/>
    <hyperlink ref="E388" r:id="rId159" xr:uid="{00000000-0004-0000-0000-00009E000000}"/>
    <hyperlink ref="E379" r:id="rId160" xr:uid="{00000000-0004-0000-0000-00009F000000}"/>
    <hyperlink ref="E342" r:id="rId161" xr:uid="{00000000-0004-0000-0000-0000A0000000}"/>
    <hyperlink ref="E367" r:id="rId162" xr:uid="{00000000-0004-0000-0000-0000A1000000}"/>
    <hyperlink ref="E165" r:id="rId163" xr:uid="{00000000-0004-0000-0000-0000A2000000}"/>
    <hyperlink ref="E382" r:id="rId164" xr:uid="{00000000-0004-0000-0000-0000A3000000}"/>
    <hyperlink ref="E403" r:id="rId165" xr:uid="{00000000-0004-0000-0000-0000A4000000}"/>
    <hyperlink ref="E390" r:id="rId166" xr:uid="{00000000-0004-0000-0000-0000A5000000}"/>
    <hyperlink ref="E385" r:id="rId167" xr:uid="{00000000-0004-0000-0000-0000A6000000}"/>
    <hyperlink ref="E384" r:id="rId168" xr:uid="{00000000-0004-0000-0000-0000A7000000}"/>
    <hyperlink ref="E407" r:id="rId169" xr:uid="{00000000-0004-0000-0000-0000A8000000}"/>
    <hyperlink ref="E393" r:id="rId170" xr:uid="{00000000-0004-0000-0000-0000A9000000}"/>
    <hyperlink ref="E386" r:id="rId171" xr:uid="{00000000-0004-0000-0000-0000AA000000}"/>
    <hyperlink ref="E383" r:id="rId172" xr:uid="{00000000-0004-0000-0000-0000AB000000}"/>
    <hyperlink ref="E387" r:id="rId173" xr:uid="{00000000-0004-0000-0000-0000AC000000}"/>
    <hyperlink ref="E392" r:id="rId174" xr:uid="{00000000-0004-0000-0000-0000AD000000}"/>
    <hyperlink ref="E301" r:id="rId175" xr:uid="{00000000-0004-0000-0000-0000AE000000}"/>
    <hyperlink ref="E389" r:id="rId176" xr:uid="{00000000-0004-0000-0000-0000AF000000}"/>
    <hyperlink ref="E401" r:id="rId177" xr:uid="{00000000-0004-0000-0000-0000B0000000}"/>
    <hyperlink ref="E399" r:id="rId178" xr:uid="{00000000-0004-0000-0000-0000B1000000}"/>
    <hyperlink ref="E398" r:id="rId179" xr:uid="{00000000-0004-0000-0000-0000B2000000}"/>
    <hyperlink ref="E397" r:id="rId180" xr:uid="{00000000-0004-0000-0000-0000B3000000}"/>
    <hyperlink ref="E395" r:id="rId181" xr:uid="{00000000-0004-0000-0000-0000B4000000}"/>
    <hyperlink ref="E394" r:id="rId182" xr:uid="{00000000-0004-0000-0000-0000B5000000}"/>
    <hyperlink ref="E376" r:id="rId183" xr:uid="{00000000-0004-0000-0000-0000B6000000}"/>
    <hyperlink ref="E396" r:id="rId184" xr:uid="{00000000-0004-0000-0000-0000B7000000}"/>
    <hyperlink ref="E405" r:id="rId185" xr:uid="{00000000-0004-0000-0000-0000B8000000}"/>
    <hyperlink ref="E328" r:id="rId186" xr:uid="{00000000-0004-0000-0000-0000B9000000}"/>
    <hyperlink ref="E11" r:id="rId187" xr:uid="{00000000-0004-0000-0000-0000BA000000}"/>
    <hyperlink ref="E10" r:id="rId188" xr:uid="{00000000-0004-0000-0000-0000BB000000}"/>
    <hyperlink ref="E9" r:id="rId189" xr:uid="{00000000-0004-0000-0000-0000BC000000}"/>
    <hyperlink ref="E8" r:id="rId190" xr:uid="{00000000-0004-0000-0000-0000BD000000}"/>
    <hyperlink ref="E7" r:id="rId191" xr:uid="{00000000-0004-0000-0000-0000BE000000}"/>
    <hyperlink ref="E6" r:id="rId192" xr:uid="{00000000-0004-0000-0000-0000BF000000}"/>
    <hyperlink ref="E13" r:id="rId193" xr:uid="{00000000-0004-0000-0000-0000C0000000}"/>
    <hyperlink ref="E89" r:id="rId194" xr:uid="{00000000-0004-0000-0000-0000C1000000}"/>
    <hyperlink ref="E50" r:id="rId195" xr:uid="{00000000-0004-0000-0000-0000C2000000}"/>
    <hyperlink ref="E49" r:id="rId196" xr:uid="{00000000-0004-0000-0000-0000C3000000}"/>
    <hyperlink ref="E48" r:id="rId197" xr:uid="{00000000-0004-0000-0000-0000C4000000}"/>
    <hyperlink ref="E47" r:id="rId198" xr:uid="{00000000-0004-0000-0000-0000C5000000}"/>
    <hyperlink ref="E46" r:id="rId199" xr:uid="{00000000-0004-0000-0000-0000C6000000}"/>
    <hyperlink ref="E45" r:id="rId200" xr:uid="{00000000-0004-0000-0000-0000C7000000}"/>
    <hyperlink ref="E44" r:id="rId201" xr:uid="{00000000-0004-0000-0000-0000C8000000}"/>
    <hyperlink ref="E43" r:id="rId202" xr:uid="{00000000-0004-0000-0000-0000C9000000}"/>
    <hyperlink ref="E42" r:id="rId203" xr:uid="{00000000-0004-0000-0000-0000CA000000}"/>
    <hyperlink ref="E35" r:id="rId204" xr:uid="{00000000-0004-0000-0000-0000CB000000}"/>
    <hyperlink ref="E34" r:id="rId205" xr:uid="{00000000-0004-0000-0000-0000CC000000}"/>
    <hyperlink ref="E33" r:id="rId206" xr:uid="{00000000-0004-0000-0000-0000CD000000}"/>
    <hyperlink ref="E32" r:id="rId207" xr:uid="{00000000-0004-0000-0000-0000CE000000}"/>
    <hyperlink ref="E31" r:id="rId208" xr:uid="{00000000-0004-0000-0000-0000CF000000}"/>
    <hyperlink ref="E30" r:id="rId209" xr:uid="{00000000-0004-0000-0000-0000D0000000}"/>
    <hyperlink ref="E29" r:id="rId210" xr:uid="{00000000-0004-0000-0000-0000D1000000}"/>
    <hyperlink ref="E28" r:id="rId211" xr:uid="{00000000-0004-0000-0000-0000D2000000}"/>
    <hyperlink ref="E27" r:id="rId212" xr:uid="{00000000-0004-0000-0000-0000D3000000}"/>
    <hyperlink ref="E26" r:id="rId213" xr:uid="{00000000-0004-0000-0000-0000D4000000}"/>
    <hyperlink ref="E25" r:id="rId214" xr:uid="{00000000-0004-0000-0000-0000D5000000}"/>
    <hyperlink ref="E24" r:id="rId215" xr:uid="{00000000-0004-0000-0000-0000D6000000}"/>
    <hyperlink ref="E23" r:id="rId216" xr:uid="{00000000-0004-0000-0000-0000D7000000}"/>
    <hyperlink ref="E22" r:id="rId217" xr:uid="{00000000-0004-0000-0000-0000D8000000}"/>
    <hyperlink ref="E21" r:id="rId218" xr:uid="{00000000-0004-0000-0000-0000D9000000}"/>
    <hyperlink ref="E20" r:id="rId219" xr:uid="{00000000-0004-0000-0000-0000DA000000}"/>
    <hyperlink ref="E19" r:id="rId220" xr:uid="{00000000-0004-0000-0000-0000DB000000}"/>
    <hyperlink ref="E18" r:id="rId221" xr:uid="{00000000-0004-0000-0000-0000DC000000}"/>
    <hyperlink ref="E17" r:id="rId222" xr:uid="{00000000-0004-0000-0000-0000DD000000}"/>
    <hyperlink ref="E16" r:id="rId223" xr:uid="{00000000-0004-0000-0000-0000DE000000}"/>
    <hyperlink ref="E15" r:id="rId224" xr:uid="{00000000-0004-0000-0000-0000DF000000}"/>
    <hyperlink ref="E51" r:id="rId225" xr:uid="{00000000-0004-0000-0000-0000E0000000}"/>
    <hyperlink ref="E52" r:id="rId226" xr:uid="{00000000-0004-0000-0000-0000E1000000}"/>
    <hyperlink ref="E53" r:id="rId227" xr:uid="{00000000-0004-0000-0000-0000E2000000}"/>
    <hyperlink ref="E54" r:id="rId228" xr:uid="{00000000-0004-0000-0000-0000E3000000}"/>
    <hyperlink ref="E55" r:id="rId229" xr:uid="{00000000-0004-0000-0000-0000E4000000}"/>
    <hyperlink ref="E56" r:id="rId230" xr:uid="{00000000-0004-0000-0000-0000E5000000}"/>
    <hyperlink ref="E57" r:id="rId231" xr:uid="{00000000-0004-0000-0000-0000E6000000}"/>
    <hyperlink ref="E58" r:id="rId232" xr:uid="{00000000-0004-0000-0000-0000E7000000}"/>
    <hyperlink ref="E59" r:id="rId233" xr:uid="{00000000-0004-0000-0000-0000E8000000}"/>
    <hyperlink ref="E60" r:id="rId234" xr:uid="{00000000-0004-0000-0000-0000E9000000}"/>
    <hyperlink ref="E61" r:id="rId235" xr:uid="{00000000-0004-0000-0000-0000EA000000}"/>
    <hyperlink ref="E62" r:id="rId236" xr:uid="{00000000-0004-0000-0000-0000EB000000}"/>
    <hyperlink ref="E63" r:id="rId237" xr:uid="{00000000-0004-0000-0000-0000EC000000}"/>
    <hyperlink ref="E64" r:id="rId238" xr:uid="{00000000-0004-0000-0000-0000ED000000}"/>
    <hyperlink ref="E65" r:id="rId239" xr:uid="{00000000-0004-0000-0000-0000EE000000}"/>
    <hyperlink ref="E66" r:id="rId240" xr:uid="{00000000-0004-0000-0000-0000EF000000}"/>
    <hyperlink ref="E67" r:id="rId241" xr:uid="{00000000-0004-0000-0000-0000F0000000}"/>
    <hyperlink ref="E68" r:id="rId242" xr:uid="{00000000-0004-0000-0000-0000F1000000}"/>
    <hyperlink ref="E141" r:id="rId243" xr:uid="{00000000-0004-0000-0000-0000F2000000}"/>
    <hyperlink ref="E88" r:id="rId244" xr:uid="{00000000-0004-0000-0000-0000F3000000}"/>
    <hyperlink ref="E194" r:id="rId245" xr:uid="{00000000-0004-0000-0000-0000F4000000}"/>
    <hyperlink ref="E195" r:id="rId246" xr:uid="{00000000-0004-0000-0000-0000F5000000}"/>
    <hyperlink ref="E198" r:id="rId247" xr:uid="{00000000-0004-0000-0000-0000F6000000}"/>
    <hyperlink ref="E181" r:id="rId248" xr:uid="{00000000-0004-0000-0000-0000F7000000}"/>
    <hyperlink ref="E185" r:id="rId249" xr:uid="{00000000-0004-0000-0000-0000F8000000}"/>
    <hyperlink ref="E186" r:id="rId250" xr:uid="{00000000-0004-0000-0000-0000F9000000}"/>
    <hyperlink ref="E177" r:id="rId251" xr:uid="{00000000-0004-0000-0000-0000FA000000}"/>
    <hyperlink ref="E189" r:id="rId252" xr:uid="{00000000-0004-0000-0000-0000FB000000}"/>
    <hyperlink ref="E182" r:id="rId253" xr:uid="{00000000-0004-0000-0000-0000FC000000}"/>
    <hyperlink ref="E178" r:id="rId254" xr:uid="{00000000-0004-0000-0000-0000FD000000}"/>
    <hyperlink ref="E184" r:id="rId255" xr:uid="{00000000-0004-0000-0000-0000FE000000}"/>
    <hyperlink ref="E187" r:id="rId256" xr:uid="{00000000-0004-0000-0000-0000FF000000}"/>
    <hyperlink ref="E191" r:id="rId257" xr:uid="{00000000-0004-0000-0000-000000010000}"/>
    <hyperlink ref="E183" r:id="rId258" xr:uid="{00000000-0004-0000-0000-000001010000}"/>
    <hyperlink ref="E168" r:id="rId259" xr:uid="{00000000-0004-0000-0000-000002010000}"/>
    <hyperlink ref="E173" r:id="rId260" xr:uid="{00000000-0004-0000-0000-000003010000}"/>
    <hyperlink ref="E174" r:id="rId261" xr:uid="{00000000-0004-0000-0000-000004010000}"/>
    <hyperlink ref="E166" r:id="rId262" xr:uid="{00000000-0004-0000-0000-000005010000}"/>
    <hyperlink ref="E176" r:id="rId263" xr:uid="{00000000-0004-0000-0000-000006010000}"/>
    <hyperlink ref="E167" r:id="rId264" xr:uid="{00000000-0004-0000-0000-000007010000}"/>
    <hyperlink ref="E170" r:id="rId265" xr:uid="{00000000-0004-0000-0000-000008010000}"/>
    <hyperlink ref="E172" r:id="rId266" xr:uid="{00000000-0004-0000-0000-000009010000}"/>
    <hyperlink ref="E171" r:id="rId267" xr:uid="{00000000-0004-0000-0000-00000A010000}"/>
    <hyperlink ref="E169" r:id="rId268" xr:uid="{00000000-0004-0000-0000-00000B010000}"/>
    <hyperlink ref="E155" r:id="rId269" xr:uid="{00000000-0004-0000-0000-00000C010000}"/>
    <hyperlink ref="E531" r:id="rId270" xr:uid="{00000000-0004-0000-0000-00000D010000}"/>
    <hyperlink ref="E160" r:id="rId271" xr:uid="{00000000-0004-0000-0000-00000E010000}"/>
    <hyperlink ref="E157" r:id="rId272" xr:uid="{00000000-0004-0000-0000-00000F010000}"/>
    <hyperlink ref="E158" r:id="rId273" xr:uid="{00000000-0004-0000-0000-000010010000}"/>
    <hyperlink ref="E159" r:id="rId274" xr:uid="{00000000-0004-0000-0000-000011010000}"/>
    <hyperlink ref="E154" r:id="rId275" xr:uid="{00000000-0004-0000-0000-000012010000}"/>
    <hyperlink ref="E156" r:id="rId276" xr:uid="{00000000-0004-0000-0000-000013010000}"/>
    <hyperlink ref="E162" r:id="rId277" xr:uid="{00000000-0004-0000-0000-000014010000}"/>
    <hyperlink ref="E163" r:id="rId278" xr:uid="{00000000-0004-0000-0000-000015010000}"/>
    <hyperlink ref="E147" r:id="rId279" xr:uid="{00000000-0004-0000-0000-000016010000}"/>
    <hyperlink ref="E148" r:id="rId280" xr:uid="{00000000-0004-0000-0000-000017010000}"/>
    <hyperlink ref="E149" r:id="rId281" xr:uid="{00000000-0004-0000-0000-000018010000}"/>
    <hyperlink ref="E151" r:id="rId282" xr:uid="{00000000-0004-0000-0000-000019010000}"/>
    <hyperlink ref="E144" r:id="rId283" xr:uid="{00000000-0004-0000-0000-00001A010000}"/>
    <hyperlink ref="E146" r:id="rId284" xr:uid="{00000000-0004-0000-0000-00001B010000}"/>
    <hyperlink ref="E140" r:id="rId285" xr:uid="{00000000-0004-0000-0000-00001C010000}"/>
    <hyperlink ref="E143" r:id="rId286" xr:uid="{00000000-0004-0000-0000-00001D010000}"/>
    <hyperlink ref="E145" r:id="rId287" xr:uid="{00000000-0004-0000-0000-00001E010000}"/>
    <hyperlink ref="E131" r:id="rId288" xr:uid="{00000000-0004-0000-0000-00001F010000}"/>
    <hyperlink ref="E130" r:id="rId289" xr:uid="{00000000-0004-0000-0000-000020010000}"/>
    <hyperlink ref="E132" r:id="rId290" xr:uid="{00000000-0004-0000-0000-000021010000}"/>
    <hyperlink ref="E125" r:id="rId291" xr:uid="{00000000-0004-0000-0000-000022010000}"/>
    <hyperlink ref="E126" r:id="rId292" xr:uid="{00000000-0004-0000-0000-000023010000}"/>
    <hyperlink ref="E127" r:id="rId293" xr:uid="{00000000-0004-0000-0000-000024010000}"/>
    <hyperlink ref="E128" r:id="rId294" xr:uid="{00000000-0004-0000-0000-000025010000}"/>
    <hyperlink ref="E129" r:id="rId295" xr:uid="{00000000-0004-0000-0000-000026010000}"/>
    <hyperlink ref="E133" r:id="rId296" xr:uid="{00000000-0004-0000-0000-000027010000}"/>
    <hyperlink ref="E134" r:id="rId297" xr:uid="{00000000-0004-0000-0000-000028010000}"/>
    <hyperlink ref="E135" r:id="rId298" xr:uid="{00000000-0004-0000-0000-000029010000}"/>
    <hyperlink ref="E137" r:id="rId299" xr:uid="{00000000-0004-0000-0000-00002A010000}"/>
    <hyperlink ref="E138" r:id="rId300" xr:uid="{00000000-0004-0000-0000-00002B010000}"/>
    <hyperlink ref="E139" r:id="rId301" xr:uid="{00000000-0004-0000-0000-00002C010000}"/>
    <hyperlink ref="E136" r:id="rId302" xr:uid="{00000000-0004-0000-0000-00002D010000}"/>
    <hyperlink ref="E124" r:id="rId303" xr:uid="{00000000-0004-0000-0000-00002E010000}"/>
    <hyperlink ref="E121" r:id="rId304" xr:uid="{00000000-0004-0000-0000-00002F010000}"/>
    <hyperlink ref="E120" r:id="rId305" xr:uid="{00000000-0004-0000-0000-000030010000}"/>
    <hyperlink ref="E119" r:id="rId306" xr:uid="{00000000-0004-0000-0000-000031010000}"/>
    <hyperlink ref="E122" r:id="rId307" xr:uid="{00000000-0004-0000-0000-000032010000}"/>
    <hyperlink ref="E118" r:id="rId308" xr:uid="{00000000-0004-0000-0000-000033010000}"/>
    <hyperlink ref="E115" r:id="rId309" xr:uid="{00000000-0004-0000-0000-000034010000}"/>
    <hyperlink ref="E116" r:id="rId310" xr:uid="{00000000-0004-0000-0000-000035010000}"/>
    <hyperlink ref="E113" r:id="rId311" xr:uid="{00000000-0004-0000-0000-000036010000}"/>
    <hyperlink ref="E114" r:id="rId312" xr:uid="{00000000-0004-0000-0000-000037010000}"/>
    <hyperlink ref="E111" r:id="rId313" xr:uid="{00000000-0004-0000-0000-000038010000}"/>
    <hyperlink ref="E112" r:id="rId314" xr:uid="{00000000-0004-0000-0000-000039010000}"/>
    <hyperlink ref="E110" r:id="rId315" xr:uid="{00000000-0004-0000-0000-00003A010000}"/>
    <hyperlink ref="E106" r:id="rId316" xr:uid="{00000000-0004-0000-0000-00003B010000}"/>
    <hyperlink ref="E104" r:id="rId317" xr:uid="{00000000-0004-0000-0000-00003C010000}"/>
    <hyperlink ref="E105" r:id="rId318" xr:uid="{00000000-0004-0000-0000-00003D010000}"/>
    <hyperlink ref="E107" r:id="rId319" xr:uid="{00000000-0004-0000-0000-00003E010000}"/>
    <hyperlink ref="E108" r:id="rId320" xr:uid="{00000000-0004-0000-0000-00003F010000}"/>
    <hyperlink ref="E102" r:id="rId321" xr:uid="{00000000-0004-0000-0000-000040010000}"/>
    <hyperlink ref="E103" r:id="rId322" xr:uid="{00000000-0004-0000-0000-000041010000}"/>
    <hyperlink ref="E101" r:id="rId323" xr:uid="{00000000-0004-0000-0000-000042010000}"/>
    <hyperlink ref="E90" r:id="rId324" xr:uid="{00000000-0004-0000-0000-000043010000}"/>
    <hyperlink ref="E91" r:id="rId325" xr:uid="{00000000-0004-0000-0000-000044010000}"/>
    <hyperlink ref="E92" r:id="rId326" xr:uid="{00000000-0004-0000-0000-000045010000}"/>
    <hyperlink ref="E93" r:id="rId327" xr:uid="{00000000-0004-0000-0000-000046010000}"/>
    <hyperlink ref="E94" r:id="rId328" xr:uid="{00000000-0004-0000-0000-000047010000}"/>
    <hyperlink ref="E98" r:id="rId329" xr:uid="{00000000-0004-0000-0000-000048010000}"/>
    <hyperlink ref="E95" r:id="rId330" xr:uid="{00000000-0004-0000-0000-000049010000}"/>
    <hyperlink ref="E96" r:id="rId331" xr:uid="{00000000-0004-0000-0000-00004A010000}"/>
    <hyperlink ref="E99" r:id="rId332" xr:uid="{00000000-0004-0000-0000-00004B010000}"/>
    <hyperlink ref="E86" r:id="rId333" xr:uid="{00000000-0004-0000-0000-00004C010000}"/>
    <hyperlink ref="E87" r:id="rId334" xr:uid="{00000000-0004-0000-0000-00004D010000}"/>
    <hyperlink ref="E85" r:id="rId335" xr:uid="{00000000-0004-0000-0000-00004E010000}"/>
    <hyperlink ref="E83" r:id="rId336" xr:uid="{00000000-0004-0000-0000-00004F010000}"/>
    <hyperlink ref="E82" r:id="rId337" xr:uid="{00000000-0004-0000-0000-000050010000}"/>
    <hyperlink ref="E81" r:id="rId338" xr:uid="{00000000-0004-0000-0000-000051010000}"/>
    <hyperlink ref="E78" r:id="rId339" xr:uid="{00000000-0004-0000-0000-000052010000}"/>
    <hyperlink ref="E80" r:id="rId340" xr:uid="{00000000-0004-0000-0000-000053010000}"/>
    <hyperlink ref="E77" r:id="rId341" xr:uid="{00000000-0004-0000-0000-000054010000}"/>
    <hyperlink ref="E79" r:id="rId342" xr:uid="{00000000-0004-0000-0000-000055010000}"/>
    <hyperlink ref="E76" r:id="rId343" xr:uid="{00000000-0004-0000-0000-000056010000}"/>
    <hyperlink ref="E71" r:id="rId344" xr:uid="{00000000-0004-0000-0000-000057010000}"/>
    <hyperlink ref="E72" r:id="rId345" xr:uid="{00000000-0004-0000-0000-000058010000}"/>
    <hyperlink ref="E69" r:id="rId346" xr:uid="{00000000-0004-0000-0000-000059010000}"/>
    <hyperlink ref="E153" r:id="rId347" xr:uid="{00000000-0004-0000-0000-00005A010000}"/>
    <hyperlink ref="E142" r:id="rId348" xr:uid="{00000000-0004-0000-0000-00005B010000}"/>
    <hyperlink ref="E192" r:id="rId349" xr:uid="{00000000-0004-0000-0000-00005C010000}"/>
    <hyperlink ref="E180" r:id="rId350" xr:uid="{00000000-0004-0000-0000-00005D010000}"/>
    <hyperlink ref="E150" r:id="rId351" xr:uid="{00000000-0004-0000-0000-00005E010000}"/>
    <hyperlink ref="E123" r:id="rId352" xr:uid="{00000000-0004-0000-0000-00005F010000}"/>
    <hyperlink ref="E109" r:id="rId353" xr:uid="{00000000-0004-0000-0000-000060010000}"/>
    <hyperlink ref="E152" r:id="rId354" xr:uid="{00000000-0004-0000-0000-000061010000}"/>
    <hyperlink ref="E161" r:id="rId355" location="1" xr:uid="{00000000-0004-0000-0000-000062010000}"/>
    <hyperlink ref="E188" r:id="rId356" xr:uid="{00000000-0004-0000-0000-000063010000}"/>
    <hyperlink ref="E97" r:id="rId357" xr:uid="{00000000-0004-0000-0000-000064010000}"/>
    <hyperlink ref="E179" r:id="rId358" xr:uid="{00000000-0004-0000-0000-000065010000}"/>
    <hyperlink ref="E197" r:id="rId359" xr:uid="{00000000-0004-0000-0000-000066010000}"/>
    <hyperlink ref="E117" r:id="rId360" xr:uid="{00000000-0004-0000-0000-000067010000}"/>
    <hyperlink ref="E73" r:id="rId361" xr:uid="{00000000-0004-0000-0000-000068010000}"/>
    <hyperlink ref="E74" r:id="rId362" xr:uid="{00000000-0004-0000-0000-000069010000}"/>
    <hyperlink ref="E75" r:id="rId363" xr:uid="{00000000-0004-0000-0000-00006A010000}"/>
    <hyperlink ref="E70" r:id="rId364" location="1" xr:uid="{00000000-0004-0000-0000-00006B010000}"/>
    <hyperlink ref="E175" r:id="rId365" xr:uid="{00000000-0004-0000-0000-00006C010000}"/>
    <hyperlink ref="E12" r:id="rId366" xr:uid="{00000000-0004-0000-0000-00006D010000}"/>
    <hyperlink ref="E380" r:id="rId367" xr:uid="{00000000-0004-0000-0000-00006E010000}"/>
    <hyperlink ref="E417" r:id="rId368" xr:uid="{00000000-0004-0000-0000-00006F010000}"/>
    <hyperlink ref="E416" r:id="rId369" xr:uid="{00000000-0004-0000-0000-000070010000}"/>
    <hyperlink ref="E402" r:id="rId370" xr:uid="{00000000-0004-0000-0000-000071010000}"/>
    <hyperlink ref="E406" r:id="rId371" xr:uid="{00000000-0004-0000-0000-000072010000}"/>
    <hyperlink ref="E424" r:id="rId372" xr:uid="{00000000-0004-0000-0000-000073010000}"/>
    <hyperlink ref="E428" r:id="rId373" xr:uid="{00000000-0004-0000-0000-000074010000}"/>
    <hyperlink ref="E415" r:id="rId374" xr:uid="{00000000-0004-0000-0000-000075010000}"/>
    <hyperlink ref="E441" r:id="rId375" xr:uid="{00000000-0004-0000-0000-000076010000}"/>
    <hyperlink ref="E431" r:id="rId376" xr:uid="{00000000-0004-0000-0000-000077010000}"/>
    <hyperlink ref="E439" r:id="rId377" xr:uid="{00000000-0004-0000-0000-000078010000}"/>
    <hyperlink ref="E438" r:id="rId378" xr:uid="{00000000-0004-0000-0000-000079010000}"/>
    <hyperlink ref="E440" r:id="rId379" xr:uid="{00000000-0004-0000-0000-00007A010000}"/>
    <hyperlink ref="E442" r:id="rId380" xr:uid="{00000000-0004-0000-0000-00007B010000}"/>
    <hyperlink ref="E444" r:id="rId381" xr:uid="{00000000-0004-0000-0000-00007C010000}"/>
    <hyperlink ref="E443" r:id="rId382" xr:uid="{00000000-0004-0000-0000-00007D010000}"/>
    <hyperlink ref="E447" r:id="rId383" xr:uid="{00000000-0004-0000-0000-00007E010000}"/>
    <hyperlink ref="E445" r:id="rId384" xr:uid="{00000000-0004-0000-0000-00007F010000}"/>
    <hyperlink ref="E446" r:id="rId385" xr:uid="{00000000-0004-0000-0000-000080010000}"/>
    <hyperlink ref="E437" r:id="rId386" xr:uid="{00000000-0004-0000-0000-000081010000}"/>
    <hyperlink ref="E300" r:id="rId387" xr:uid="{00000000-0004-0000-0000-000082010000}"/>
    <hyperlink ref="E451" r:id="rId388" display="https://dapre.presidencia.gov.co/normativa/normativa/DECRETO 957 DEL 05 DE JUNIO DE 2019.pdf" xr:uid="{00000000-0004-0000-0000-000083010000}"/>
    <hyperlink ref="E453" r:id="rId389" display="https://www.minsalud.gov.co/Normatividad_Nuevo/Ley 1968 de 2019.pdf" xr:uid="{00000000-0004-0000-0000-000084010000}"/>
    <hyperlink ref="E164" r:id="rId390" xr:uid="{00000000-0004-0000-0000-000085010000}"/>
    <hyperlink ref="E391" r:id="rId391" xr:uid="{00000000-0004-0000-0000-000086010000}"/>
    <hyperlink ref="E423" r:id="rId392" xr:uid="{00000000-0004-0000-0000-000087010000}"/>
    <hyperlink ref="E421" r:id="rId393" xr:uid="{00000000-0004-0000-0000-000088010000}"/>
    <hyperlink ref="E414" r:id="rId394" xr:uid="{00000000-0004-0000-0000-000089010000}"/>
    <hyperlink ref="E410" r:id="rId395" xr:uid="{00000000-0004-0000-0000-00008A010000}"/>
    <hyperlink ref="E412" r:id="rId396" xr:uid="{00000000-0004-0000-0000-00008B010000}"/>
    <hyperlink ref="E408" r:id="rId397" xr:uid="{00000000-0004-0000-0000-00008C010000}"/>
    <hyperlink ref="E404" r:id="rId398" xr:uid="{00000000-0004-0000-0000-00008D010000}"/>
    <hyperlink ref="E409" r:id="rId399" xr:uid="{00000000-0004-0000-0000-00008E010000}"/>
    <hyperlink ref="E411" r:id="rId400" xr:uid="{00000000-0004-0000-0000-00008F010000}"/>
    <hyperlink ref="E420" r:id="rId401" xr:uid="{00000000-0004-0000-0000-000090010000}"/>
    <hyperlink ref="E413" r:id="rId402" xr:uid="{00000000-0004-0000-0000-000091010000}"/>
    <hyperlink ref="E419" r:id="rId403" xr:uid="{00000000-0004-0000-0000-000092010000}"/>
    <hyperlink ref="E422" r:id="rId404" xr:uid="{00000000-0004-0000-0000-000093010000}"/>
    <hyperlink ref="E436" r:id="rId405" xr:uid="{00000000-0004-0000-0000-000094010000}"/>
    <hyperlink ref="E427" r:id="rId406" xr:uid="{00000000-0004-0000-0000-000095010000}"/>
    <hyperlink ref="E432" r:id="rId407" xr:uid="{00000000-0004-0000-0000-000096010000}"/>
    <hyperlink ref="E434" r:id="rId408" xr:uid="{00000000-0004-0000-0000-000097010000}"/>
    <hyperlink ref="E433" r:id="rId409" xr:uid="{00000000-0004-0000-0000-000098010000}"/>
    <hyperlink ref="E435" r:id="rId410" xr:uid="{00000000-0004-0000-0000-000099010000}"/>
    <hyperlink ref="E448" r:id="rId411" xr:uid="{00000000-0004-0000-0000-00009A010000}"/>
    <hyperlink ref="E449" r:id="rId412" xr:uid="{00000000-0004-0000-0000-00009B010000}"/>
    <hyperlink ref="E466" r:id="rId413" xr:uid="{00000000-0004-0000-0000-00009C010000}"/>
    <hyperlink ref="E372" r:id="rId414" xr:uid="{00000000-0004-0000-0000-00009D010000}"/>
    <hyperlink ref="E450" r:id="rId415" xr:uid="{00000000-0004-0000-0000-00009E010000}"/>
    <hyperlink ref="E371" r:id="rId416" xr:uid="{00000000-0004-0000-0000-00009F010000}"/>
    <hyperlink ref="E452" r:id="rId417" xr:uid="{00000000-0004-0000-0000-0000A0010000}"/>
    <hyperlink ref="E457" r:id="rId418" xr:uid="{00000000-0004-0000-0000-0000A1010000}"/>
    <hyperlink ref="E459" r:id="rId419" xr:uid="{00000000-0004-0000-0000-0000A2010000}"/>
    <hyperlink ref="E458" r:id="rId420" xr:uid="{00000000-0004-0000-0000-0000A3010000}"/>
    <hyperlink ref="E463" r:id="rId421" xr:uid="{00000000-0004-0000-0000-0000A4010000}"/>
    <hyperlink ref="E462" r:id="rId422" xr:uid="{00000000-0004-0000-0000-0000A5010000}"/>
    <hyperlink ref="E461" r:id="rId423" xr:uid="{00000000-0004-0000-0000-0000A6010000}"/>
    <hyperlink ref="E454" r:id="rId424" xr:uid="{00000000-0004-0000-0000-0000A7010000}"/>
    <hyperlink ref="E456" r:id="rId425" xr:uid="{00000000-0004-0000-0000-0000A8010000}"/>
    <hyperlink ref="E222" r:id="rId426" xr:uid="{00000000-0004-0000-0000-0000A9010000}"/>
    <hyperlink ref="E231" r:id="rId427" xr:uid="{00000000-0004-0000-0000-0000AA010000}"/>
    <hyperlink ref="E234" r:id="rId428" xr:uid="{00000000-0004-0000-0000-0000AB010000}"/>
    <hyperlink ref="E242" r:id="rId429" xr:uid="{00000000-0004-0000-0000-0000AC010000}"/>
    <hyperlink ref="E245" r:id="rId430" xr:uid="{00000000-0004-0000-0000-0000AD010000}"/>
    <hyperlink ref="E250" r:id="rId431" xr:uid="{00000000-0004-0000-0000-0000AE010000}"/>
    <hyperlink ref="E304" r:id="rId432" xr:uid="{00000000-0004-0000-0000-0000AF010000}"/>
    <hyperlink ref="E378" r:id="rId433" xr:uid="{00000000-0004-0000-0000-0000B0010000}"/>
    <hyperlink ref="E190" r:id="rId434" xr:uid="{00000000-0004-0000-0000-0000B1010000}"/>
    <hyperlink ref="E455" r:id="rId435" xr:uid="{00000000-0004-0000-0000-0000B2010000}"/>
    <hyperlink ref="E464" r:id="rId436" xr:uid="{00000000-0004-0000-0000-0000B3010000}"/>
    <hyperlink ref="E425" r:id="rId437" xr:uid="{00000000-0004-0000-0000-0000B4010000}"/>
    <hyperlink ref="E497" r:id="rId438" display="file:///C:/Users/LIDER%20HSEQ/Downloads/RESOLUCION%20380%20-%2010%20DE%20MARZO%20DE%202020%20-%20MINSALUD.pdf" xr:uid="{00000000-0004-0000-0000-0000B5010000}"/>
    <hyperlink ref="E499" r:id="rId439" display="file:///C:/Users/LIDER%20HSEQ/Downloads/RESOLUCION%20380%20-%2010%20DE%20MARZO%20DE%202020%20-%20MINSALUD.pdf" xr:uid="{00000000-0004-0000-0000-0000B6010000}"/>
    <hyperlink ref="E500" r:id="rId440" display="file:///C:/Users/LIDER%20HSEQ/Downloads/RESOLUCION%20380%20-%2010%20DE%20MARZO%20DE%202020%20-%20MINSALUD.pdf" xr:uid="{00000000-0004-0000-0000-0000B7010000}"/>
    <hyperlink ref="E501" r:id="rId441" display="file:///C:/Users/LIDER%20HSEQ/Downloads/RESOLUCION%20380%20-%2010%20DE%20MARZO%20DE%202020%20-%20MINSALUD.pdf" xr:uid="{00000000-0004-0000-0000-0000B8010000}"/>
    <hyperlink ref="E502" r:id="rId442" display="file:///C:/Users/LIDER%20HSEQ/Downloads/RESOLUCION%20380%20-%2010%20DE%20MARZO%20DE%202020%20-%20MINSALUD.pdf" xr:uid="{00000000-0004-0000-0000-0000B9010000}"/>
    <hyperlink ref="E498" r:id="rId443" display="file:///C:/Users/LIDER%20HSEQ/Downloads/RESOLUCION%20380%20-%2010%20DE%20MARZO%20DE%202020%20-%20MINSALUD.pdf" xr:uid="{00000000-0004-0000-0000-0000BA010000}"/>
    <hyperlink ref="E505" r:id="rId444" display="file:///C:/Users/LIDER%20HSEQ/Downloads/RESOLUCION%20380%20-%2010%20DE%20MARZO%20DE%202020%20-%20MINSALUD.pdf" xr:uid="{00000000-0004-0000-0000-0000BB010000}"/>
    <hyperlink ref="E504" r:id="rId445" display="file:///C:/Users/LIDER%20HSEQ/Downloads/RESOLUCION%20380%20-%2010%20DE%20MARZO%20DE%202020%20-%20MINSALUD.pdf" xr:uid="{00000000-0004-0000-0000-0000BC010000}"/>
    <hyperlink ref="E507" r:id="rId446" display="file:///C:/Users/LIDER%20HSEQ/Downloads/RESOLUCION%20380%20-%2010%20DE%20MARZO%20DE%202020%20-%20MINSALUD.pdf" xr:uid="{00000000-0004-0000-0000-0000BD010000}"/>
    <hyperlink ref="E515" r:id="rId447" xr:uid="{00000000-0004-0000-0000-0000BE010000}"/>
    <hyperlink ref="E503" r:id="rId448" xr:uid="{00000000-0004-0000-0000-0000BF010000}"/>
    <hyperlink ref="E509" r:id="rId449" xr:uid="{00000000-0004-0000-0000-0000C0010000}"/>
    <hyperlink ref="E514" r:id="rId450" xr:uid="{00000000-0004-0000-0000-0000C1010000}"/>
    <hyperlink ref="E506" r:id="rId451" xr:uid="{00000000-0004-0000-0000-0000C2010000}"/>
    <hyperlink ref="E508" r:id="rId452" xr:uid="{00000000-0004-0000-0000-0000C3010000}"/>
    <hyperlink ref="E511" r:id="rId453" display="https://r.search.yahoo.com/_ylt=AwrE1yEUQvZesYQArBJU04lQ;_ylu=X3oDMTByOHZyb21tBGNvbG8DYmYxBHBvcwMxBHZ0aWQDBHNlYwNzcg--/RV=2/RE=1593225876/RO=10/RU=https%3a%2f%2facmineria.com.co%2fnormativa%2fresolucion-minsalud-844-de-2020-prorroga-de-la-emergencia-sanitaria%2f/RK=2/RS=xnChLIJiJUzegbX0sCk7nnbunN8-" xr:uid="{00000000-0004-0000-0000-0000C4010000}"/>
    <hyperlink ref="E519" r:id="rId454" xr:uid="{00000000-0004-0000-0000-0000C5010000}"/>
    <hyperlink ref="E520" r:id="rId455" xr:uid="{00000000-0004-0000-0000-0000C6010000}"/>
    <hyperlink ref="E525" r:id="rId456" xr:uid="{00000000-0004-0000-0000-0000C7010000}"/>
    <hyperlink ref="E524" r:id="rId457" xr:uid="{00000000-0004-0000-0000-0000C8010000}"/>
    <hyperlink ref="E521" r:id="rId458" xr:uid="{00000000-0004-0000-0000-0000C9010000}"/>
    <hyperlink ref="E526" r:id="rId459" xr:uid="{00000000-0004-0000-0000-0000CA010000}"/>
    <hyperlink ref="E522" r:id="rId460" xr:uid="{00000000-0004-0000-0000-0000CB010000}"/>
    <hyperlink ref="E518" r:id="rId461" xr:uid="{00000000-0004-0000-0000-0000CC010000}"/>
    <hyperlink ref="E528" r:id="rId462" xr:uid="{00000000-0004-0000-0000-0000CD010000}"/>
    <hyperlink ref="E529" r:id="rId463" xr:uid="{00000000-0004-0000-0000-0000CE010000}"/>
    <hyperlink ref="E527" r:id="rId464" xr:uid="{00000000-0004-0000-0000-0000CF010000}"/>
    <hyperlink ref="E523" r:id="rId465" xr:uid="{00000000-0004-0000-0000-0000D0010000}"/>
    <hyperlink ref="E530" r:id="rId466" xr:uid="{00000000-0004-0000-0000-0000D1010000}"/>
    <hyperlink ref="E460" r:id="rId467" display="http://www.alcaldiabogota.gov.co/sisjur/normas/Norma1.jsp?i=9018" xr:uid="{00000000-0004-0000-0000-0000D2010000}"/>
    <hyperlink ref="E495" r:id="rId468" display="file:///C:/Users/LIDER%20HSEQ/Downloads/RESOLUCION%20380%20-%2010%20DE%20MARZO%20DE%202020%20-%20MINSALUD.pdf" xr:uid="{00000000-0004-0000-0000-0000D3010000}"/>
    <hyperlink ref="E496" r:id="rId469" display="file:///C:/Users/LIDER%20HSEQ/Downloads/RESOLUCION%20380%20-%2010%20DE%20MARZO%20DE%202020%20-%20MINSALUD.pdf" xr:uid="{00000000-0004-0000-0000-0000D4010000}"/>
    <hyperlink ref="E494" r:id="rId470" display="file:///C:/Users/LIDER%20HSEQ/Downloads/RESOLUCION%20380%20-%2010%20DE%20MARZO%20DE%202020%20-%20MINSALUD.pdf" xr:uid="{00000000-0004-0000-0000-0000D5010000}"/>
    <hyperlink ref="E493" r:id="rId471" display="file:///C:/Users/LIDER%20HSEQ/Downloads/RESOLUCION%20380%20-%2010%20DE%20MARZO%20DE%202020%20-%20MINSALUD.pdf" xr:uid="{00000000-0004-0000-0000-0000D6010000}"/>
    <hyperlink ref="E492" r:id="rId472" display="file:///C:/Users/LIDER%20HSEQ/Downloads/RESOLUCION%20380%20-%2010%20DE%20MARZO%20DE%202020%20-%20MINSALUD.pdf" xr:uid="{00000000-0004-0000-0000-0000D7010000}"/>
    <hyperlink ref="E491" r:id="rId473" display="file:///C:/Users/LIDER%20HSEQ/Downloads/RESOLUCION%20380%20-%2010%20DE%20MARZO%20DE%202020%20-%20MINSALUD.pdf" xr:uid="{00000000-0004-0000-0000-0000D8010000}"/>
    <hyperlink ref="E490" r:id="rId474" display="file:///C:/Users/LIDER%20HSEQ/Downloads/RESOLUCION%20380%20-%2010%20DE%20MARZO%20DE%202020%20-%20MINSALUD.pdf" xr:uid="{00000000-0004-0000-0000-0000D9010000}"/>
    <hyperlink ref="E489" r:id="rId475" xr:uid="{00000000-0004-0000-0000-0000DA010000}"/>
    <hyperlink ref="E488" r:id="rId476" xr:uid="{00000000-0004-0000-0000-0000DB010000}"/>
    <hyperlink ref="E487" r:id="rId477" xr:uid="{00000000-0004-0000-0000-0000DC010000}"/>
    <hyperlink ref="E486" r:id="rId478" xr:uid="{00000000-0004-0000-0000-0000DD010000}"/>
    <hyperlink ref="E485" r:id="rId479" display="file:///C:/Users/LIDER%20HSEQ/Downloads/RESOLUCION%20380%20-%2010%20DE%20MARZO%20DE%202020%20-%20MINSALUD.pdf" xr:uid="{00000000-0004-0000-0000-0000DE010000}"/>
    <hyperlink ref="E484" r:id="rId480" display="file:///C:/Users/LIDER%20HSEQ/Downloads/CIRCULAR%200018%20-%2010%20DE%20MARZO%20DE%202020%20-%20MINTRABAJO.pdf" xr:uid="{00000000-0004-0000-0000-0000DF010000}"/>
    <hyperlink ref="E483" r:id="rId481" display="file:///C:/Users/LIDER%20HSEQ/Downloads/RESOLUCION%20380%20-%2010%20DE%20MARZO%20DE%202020%20-%20MINSALUD.pdf" xr:uid="{00000000-0004-0000-0000-0000E0010000}"/>
    <hyperlink ref="E468" r:id="rId482" xr:uid="{00000000-0004-0000-0000-0000E1010000}"/>
    <hyperlink ref="E467" r:id="rId483" xr:uid="{00000000-0004-0000-0000-0000E2010000}"/>
    <hyperlink ref="E312" r:id="rId484" xr:uid="{00000000-0004-0000-0000-0000E3010000}"/>
    <hyperlink ref="E465" r:id="rId485" xr:uid="{00000000-0004-0000-0000-0000E4010000}"/>
    <hyperlink ref="E544" r:id="rId486" xr:uid="{00000000-0004-0000-0000-0000E5010000}"/>
  </hyperlinks>
  <pageMargins left="0.7" right="0.7" top="0.75" bottom="0.75" header="0.3" footer="0.3"/>
  <drawing r:id="rId487"/>
  <legacyDrawing r:id="rId48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383"/>
  <sheetViews>
    <sheetView zoomScale="80" zoomScaleNormal="80" workbookViewId="0">
      <selection activeCell="H158" sqref="H158"/>
    </sheetView>
  </sheetViews>
  <sheetFormatPr baseColWidth="10" defaultColWidth="11.3984375" defaultRowHeight="14" x14ac:dyDescent="0.15"/>
  <cols>
    <col min="1" max="1" width="11.796875" bestFit="1" customWidth="1"/>
    <col min="4" max="5" width="11.59765625" bestFit="1" customWidth="1"/>
    <col min="8" max="8" width="62.59765625" customWidth="1"/>
  </cols>
  <sheetData>
    <row r="1" spans="1:19" s="133" customFormat="1" ht="42" x14ac:dyDescent="0.15">
      <c r="A1" s="165" t="s">
        <v>2220</v>
      </c>
      <c r="B1" s="165" t="s">
        <v>2221</v>
      </c>
      <c r="C1" s="166" t="s">
        <v>2222</v>
      </c>
      <c r="D1" s="167" t="s">
        <v>2223</v>
      </c>
      <c r="E1" s="167" t="s">
        <v>7</v>
      </c>
      <c r="F1" s="167" t="s">
        <v>2224</v>
      </c>
      <c r="G1" s="167" t="s">
        <v>2225</v>
      </c>
      <c r="H1" s="167" t="s">
        <v>2226</v>
      </c>
      <c r="I1" s="168" t="s">
        <v>2227</v>
      </c>
      <c r="J1" s="169" t="s">
        <v>2228</v>
      </c>
      <c r="K1" s="131"/>
      <c r="L1" s="131"/>
      <c r="M1" s="132"/>
      <c r="N1" s="132"/>
      <c r="O1" s="132"/>
      <c r="P1" s="132"/>
      <c r="Q1" s="132"/>
    </row>
    <row r="2" spans="1:19" s="126" customFormat="1" ht="409.6" x14ac:dyDescent="0.15">
      <c r="A2" s="134">
        <v>43865</v>
      </c>
      <c r="B2" s="135" t="s">
        <v>2229</v>
      </c>
      <c r="C2" s="135" t="s">
        <v>2230</v>
      </c>
      <c r="D2" s="137">
        <v>3</v>
      </c>
      <c r="E2" s="135">
        <v>2020</v>
      </c>
      <c r="F2" s="137" t="s">
        <v>2231</v>
      </c>
      <c r="G2" s="137" t="s">
        <v>1422</v>
      </c>
      <c r="H2" s="137" t="s">
        <v>2232</v>
      </c>
      <c r="I2" s="138" t="s">
        <v>1701</v>
      </c>
      <c r="J2" s="139" t="s">
        <v>1701</v>
      </c>
      <c r="K2" s="125"/>
      <c r="L2" s="125"/>
      <c r="M2" s="125"/>
      <c r="N2" s="125"/>
      <c r="O2" s="125"/>
      <c r="P2" s="125"/>
      <c r="Q2" s="125"/>
      <c r="R2" s="125"/>
      <c r="S2" s="125"/>
    </row>
    <row r="3" spans="1:19" s="126" customFormat="1" ht="397" x14ac:dyDescent="0.15">
      <c r="A3" s="134">
        <v>43872</v>
      </c>
      <c r="B3" s="135" t="s">
        <v>2233</v>
      </c>
      <c r="C3" s="135" t="s">
        <v>2234</v>
      </c>
      <c r="D3" s="136" t="str">
        <f>HYPERLINK("https://drive.google.com/open?id=1s2qXAn2Foslh3HsVxwvlK6g9kqBPUrpo","5")</f>
        <v>5</v>
      </c>
      <c r="E3" s="135">
        <v>2020</v>
      </c>
      <c r="F3" s="137" t="s">
        <v>2235</v>
      </c>
      <c r="G3" s="137" t="s">
        <v>1422</v>
      </c>
      <c r="H3" s="137" t="s">
        <v>2236</v>
      </c>
      <c r="I3" s="138" t="s">
        <v>1701</v>
      </c>
      <c r="J3" s="139" t="s">
        <v>1701</v>
      </c>
      <c r="K3" s="125"/>
      <c r="L3" s="125"/>
      <c r="M3" s="125"/>
      <c r="N3" s="125"/>
      <c r="O3" s="125"/>
      <c r="P3" s="125"/>
      <c r="Q3" s="125"/>
      <c r="R3" s="125"/>
      <c r="S3" s="125"/>
    </row>
    <row r="4" spans="1:19" s="126" customFormat="1" ht="112" x14ac:dyDescent="0.15">
      <c r="A4" s="134">
        <v>43885</v>
      </c>
      <c r="B4" s="135" t="s">
        <v>2237</v>
      </c>
      <c r="C4" s="135" t="s">
        <v>2238</v>
      </c>
      <c r="D4" s="136" t="str">
        <f>HYPERLINK("https://drive.google.com/open?id=19dTN0acmZtjdm28iVj3leuNtIO5gTibf","17")</f>
        <v>17</v>
      </c>
      <c r="E4" s="135">
        <v>2020</v>
      </c>
      <c r="F4" s="137" t="s">
        <v>2010</v>
      </c>
      <c r="G4" s="137" t="s">
        <v>1422</v>
      </c>
      <c r="H4" s="137" t="s">
        <v>2239</v>
      </c>
      <c r="I4" s="138" t="s">
        <v>1701</v>
      </c>
      <c r="J4" s="139" t="s">
        <v>1701</v>
      </c>
      <c r="K4" s="125"/>
      <c r="L4" s="125"/>
      <c r="M4" s="125"/>
      <c r="N4" s="125"/>
      <c r="O4" s="125"/>
      <c r="P4" s="125"/>
      <c r="Q4" s="125"/>
      <c r="R4" s="125"/>
      <c r="S4" s="125"/>
    </row>
    <row r="5" spans="1:19" s="126" customFormat="1" ht="345" x14ac:dyDescent="0.15">
      <c r="A5" s="134">
        <v>43900</v>
      </c>
      <c r="B5" s="135" t="s">
        <v>2240</v>
      </c>
      <c r="C5" s="135" t="s">
        <v>2241</v>
      </c>
      <c r="D5" s="136" t="str">
        <f>HYPERLINK("https://drive.google.com/open?id=1wS2jBuX5dB4I6eFoT-QwY1z6y23rxeR5","380")</f>
        <v>380</v>
      </c>
      <c r="E5" s="135">
        <v>2020</v>
      </c>
      <c r="F5" s="137" t="s">
        <v>2027</v>
      </c>
      <c r="G5" s="137" t="s">
        <v>1422</v>
      </c>
      <c r="H5" s="137" t="s">
        <v>2242</v>
      </c>
      <c r="I5" s="138" t="s">
        <v>1701</v>
      </c>
      <c r="J5" s="139" t="s">
        <v>1701</v>
      </c>
      <c r="K5" s="125"/>
      <c r="L5" s="125"/>
      <c r="M5" s="125"/>
      <c r="N5" s="125"/>
      <c r="O5" s="125"/>
      <c r="P5" s="125"/>
      <c r="Q5" s="125"/>
      <c r="R5" s="125"/>
      <c r="S5" s="125"/>
    </row>
    <row r="6" spans="1:19" s="126" customFormat="1" ht="56" x14ac:dyDescent="0.15">
      <c r="A6" s="134">
        <v>43900</v>
      </c>
      <c r="B6" s="135" t="s">
        <v>2243</v>
      </c>
      <c r="C6" s="135" t="s">
        <v>2244</v>
      </c>
      <c r="D6" s="136" t="str">
        <f>HYPERLINK("https://drive.google.com/open?id=1tbRN2YQF6Mv4opDEwSLDwcUOw2yJV9Fu","6")</f>
        <v>6</v>
      </c>
      <c r="E6" s="135">
        <v>2020</v>
      </c>
      <c r="F6" s="137" t="s">
        <v>59</v>
      </c>
      <c r="G6" s="137" t="s">
        <v>1422</v>
      </c>
      <c r="H6" s="137" t="s">
        <v>2245</v>
      </c>
      <c r="I6" s="138" t="s">
        <v>1701</v>
      </c>
      <c r="J6" s="139" t="s">
        <v>1701</v>
      </c>
      <c r="K6" s="125"/>
      <c r="L6" s="125"/>
      <c r="M6" s="125"/>
      <c r="N6" s="125"/>
      <c r="O6" s="125"/>
      <c r="P6" s="125"/>
      <c r="Q6" s="125"/>
      <c r="R6" s="125"/>
      <c r="S6" s="125"/>
    </row>
    <row r="7" spans="1:19" s="126" customFormat="1" ht="358" x14ac:dyDescent="0.15">
      <c r="A7" s="134">
        <v>43900</v>
      </c>
      <c r="B7" s="135" t="s">
        <v>2246</v>
      </c>
      <c r="C7" s="135" t="s">
        <v>2230</v>
      </c>
      <c r="D7" s="137">
        <v>3</v>
      </c>
      <c r="E7" s="135">
        <v>2020</v>
      </c>
      <c r="F7" s="137" t="s">
        <v>2247</v>
      </c>
      <c r="G7" s="137" t="s">
        <v>1422</v>
      </c>
      <c r="H7" s="137" t="s">
        <v>2248</v>
      </c>
      <c r="I7" s="138" t="s">
        <v>1701</v>
      </c>
      <c r="J7" s="139" t="s">
        <v>1701</v>
      </c>
      <c r="K7" s="125"/>
      <c r="L7" s="125"/>
      <c r="M7" s="125"/>
      <c r="N7" s="125"/>
      <c r="O7" s="125"/>
      <c r="P7" s="125"/>
      <c r="Q7" s="125"/>
      <c r="R7" s="125"/>
      <c r="S7" s="125"/>
    </row>
    <row r="8" spans="1:19" s="126" customFormat="1" ht="252" x14ac:dyDescent="0.15">
      <c r="A8" s="134">
        <v>43900</v>
      </c>
      <c r="B8" s="135" t="s">
        <v>2249</v>
      </c>
      <c r="C8" s="135" t="s">
        <v>2238</v>
      </c>
      <c r="D8" s="137">
        <v>18</v>
      </c>
      <c r="E8" s="135">
        <v>2020</v>
      </c>
      <c r="F8" s="137" t="s">
        <v>2250</v>
      </c>
      <c r="G8" s="137" t="s">
        <v>1422</v>
      </c>
      <c r="H8" s="137" t="s">
        <v>2251</v>
      </c>
      <c r="I8" s="138" t="s">
        <v>1701</v>
      </c>
      <c r="J8" s="139" t="s">
        <v>1701</v>
      </c>
      <c r="K8" s="125"/>
      <c r="L8" s="125"/>
      <c r="M8" s="125"/>
      <c r="N8" s="125"/>
      <c r="O8" s="125"/>
      <c r="P8" s="125"/>
      <c r="Q8" s="125"/>
      <c r="R8" s="125"/>
      <c r="S8" s="125"/>
    </row>
    <row r="9" spans="1:19" s="126" customFormat="1" ht="196" x14ac:dyDescent="0.15">
      <c r="A9" s="134">
        <v>43901</v>
      </c>
      <c r="B9" s="135" t="s">
        <v>2252</v>
      </c>
      <c r="C9" s="135" t="s">
        <v>2238</v>
      </c>
      <c r="D9" s="137">
        <v>11</v>
      </c>
      <c r="E9" s="135">
        <v>2020</v>
      </c>
      <c r="F9" s="137" t="s">
        <v>2253</v>
      </c>
      <c r="G9" s="137" t="s">
        <v>1422</v>
      </c>
      <c r="H9" s="137" t="s">
        <v>2254</v>
      </c>
      <c r="I9" s="138" t="s">
        <v>1701</v>
      </c>
      <c r="J9" s="139" t="s">
        <v>1701</v>
      </c>
      <c r="K9" s="125"/>
      <c r="L9" s="125"/>
      <c r="M9" s="125"/>
      <c r="N9" s="125"/>
      <c r="O9" s="125"/>
      <c r="P9" s="125"/>
      <c r="Q9" s="125"/>
      <c r="R9" s="125"/>
      <c r="S9" s="125"/>
    </row>
    <row r="10" spans="1:19" s="126" customFormat="1" ht="280" x14ac:dyDescent="0.15">
      <c r="A10" s="134">
        <v>43902</v>
      </c>
      <c r="B10" s="135" t="s">
        <v>2255</v>
      </c>
      <c r="C10" s="135" t="s">
        <v>2241</v>
      </c>
      <c r="D10" s="136" t="str">
        <f>HYPERLINK("https://drive.google.com/open?id=1Io0xZyDYRbYi81l_kCoqOMlOhlhpV5A_","385")</f>
        <v>385</v>
      </c>
      <c r="E10" s="135">
        <v>2020</v>
      </c>
      <c r="F10" s="137" t="s">
        <v>2027</v>
      </c>
      <c r="G10" s="137" t="s">
        <v>1422</v>
      </c>
      <c r="H10" s="137" t="s">
        <v>2256</v>
      </c>
      <c r="I10" s="138" t="s">
        <v>1701</v>
      </c>
      <c r="J10" s="139" t="s">
        <v>1701</v>
      </c>
      <c r="K10" s="125"/>
      <c r="L10" s="125"/>
      <c r="M10" s="125"/>
      <c r="N10" s="125"/>
      <c r="O10" s="125"/>
      <c r="P10" s="125"/>
      <c r="Q10" s="125"/>
      <c r="R10" s="125"/>
      <c r="S10" s="125"/>
    </row>
    <row r="11" spans="1:19" s="126" customFormat="1" ht="56" x14ac:dyDescent="0.15">
      <c r="A11" s="134">
        <v>43902</v>
      </c>
      <c r="B11" s="135" t="s">
        <v>2243</v>
      </c>
      <c r="C11" s="135" t="s">
        <v>2244</v>
      </c>
      <c r="D11" s="136" t="str">
        <f>HYPERLINK("https://drive.google.com/open?id=1ej_EHxqRYVbZLYMt93m4AGCCUTSkkVxu","2")</f>
        <v>2</v>
      </c>
      <c r="E11" s="135">
        <v>2020</v>
      </c>
      <c r="F11" s="137" t="s">
        <v>59</v>
      </c>
      <c r="G11" s="137" t="s">
        <v>1422</v>
      </c>
      <c r="H11" s="137" t="s">
        <v>2257</v>
      </c>
      <c r="I11" s="138" t="s">
        <v>1701</v>
      </c>
      <c r="J11" s="139" t="s">
        <v>1701</v>
      </c>
      <c r="K11" s="125"/>
      <c r="L11" s="125"/>
      <c r="M11" s="125"/>
      <c r="N11" s="125"/>
      <c r="O11" s="125"/>
      <c r="P11" s="125"/>
      <c r="Q11" s="125"/>
      <c r="R11" s="125"/>
      <c r="S11" s="125"/>
    </row>
    <row r="12" spans="1:19" s="126" customFormat="1" ht="409.6" x14ac:dyDescent="0.15">
      <c r="A12" s="134">
        <v>43902</v>
      </c>
      <c r="B12" s="135" t="s">
        <v>2258</v>
      </c>
      <c r="C12" s="135" t="s">
        <v>2238</v>
      </c>
      <c r="D12" s="137">
        <v>12</v>
      </c>
      <c r="E12" s="135">
        <v>2020</v>
      </c>
      <c r="F12" s="137" t="s">
        <v>2259</v>
      </c>
      <c r="G12" s="137" t="s">
        <v>1422</v>
      </c>
      <c r="H12" s="137" t="s">
        <v>2260</v>
      </c>
      <c r="I12" s="138" t="s">
        <v>1701</v>
      </c>
      <c r="J12" s="139" t="s">
        <v>1701</v>
      </c>
      <c r="K12" s="125"/>
      <c r="L12" s="125"/>
      <c r="M12" s="125"/>
      <c r="N12" s="125"/>
      <c r="O12" s="125"/>
      <c r="P12" s="125"/>
      <c r="Q12" s="125"/>
      <c r="R12" s="125"/>
      <c r="S12" s="125"/>
    </row>
    <row r="13" spans="1:19" s="126" customFormat="1" ht="182" x14ac:dyDescent="0.15">
      <c r="A13" s="134">
        <v>43903</v>
      </c>
      <c r="B13" s="135" t="s">
        <v>2261</v>
      </c>
      <c r="C13" s="135" t="s">
        <v>2262</v>
      </c>
      <c r="D13" s="136" t="str">
        <f>HYPERLINK("https://drive.google.com/open?id=1JQUr5eUuOkUgiWFnEiOpgkVsJr-XJ_YY","402")</f>
        <v>402</v>
      </c>
      <c r="E13" s="135">
        <v>2020</v>
      </c>
      <c r="F13" s="137" t="s">
        <v>2263</v>
      </c>
      <c r="G13" s="137" t="s">
        <v>1422</v>
      </c>
      <c r="H13" s="137" t="s">
        <v>2264</v>
      </c>
      <c r="I13" s="138" t="s">
        <v>1701</v>
      </c>
      <c r="J13" s="139" t="s">
        <v>1701</v>
      </c>
      <c r="K13" s="125"/>
      <c r="L13" s="125"/>
      <c r="M13" s="125"/>
      <c r="N13" s="125"/>
      <c r="O13" s="125"/>
      <c r="P13" s="125"/>
      <c r="Q13" s="125"/>
      <c r="R13" s="125"/>
      <c r="S13" s="125"/>
    </row>
    <row r="14" spans="1:19" s="126" customFormat="1" ht="280" x14ac:dyDescent="0.15">
      <c r="A14" s="134">
        <v>43903</v>
      </c>
      <c r="B14" s="135" t="s">
        <v>2265</v>
      </c>
      <c r="C14" s="135" t="s">
        <v>2262</v>
      </c>
      <c r="D14" s="136" t="str">
        <f>HYPERLINK("https://drive.google.com/open?id=10PPFxrFio5G3jcdNIeqMmjzp_PQGFLQu","401")</f>
        <v>401</v>
      </c>
      <c r="E14" s="135">
        <v>2020</v>
      </c>
      <c r="F14" s="137" t="s">
        <v>2266</v>
      </c>
      <c r="G14" s="137" t="s">
        <v>1422</v>
      </c>
      <c r="H14" s="137" t="s">
        <v>2267</v>
      </c>
      <c r="I14" s="138" t="s">
        <v>1701</v>
      </c>
      <c r="J14" s="139" t="s">
        <v>1701</v>
      </c>
      <c r="K14" s="125"/>
      <c r="L14" s="125"/>
      <c r="M14" s="125"/>
      <c r="N14" s="125"/>
      <c r="O14" s="125"/>
      <c r="P14" s="125"/>
      <c r="Q14" s="125"/>
      <c r="R14" s="125"/>
      <c r="S14" s="125"/>
    </row>
    <row r="15" spans="1:19" s="126" customFormat="1" ht="280" x14ac:dyDescent="0.15">
      <c r="A15" s="134">
        <v>43903</v>
      </c>
      <c r="B15" s="135" t="s">
        <v>2268</v>
      </c>
      <c r="C15" s="135" t="s">
        <v>2262</v>
      </c>
      <c r="D15" s="136" t="str">
        <f>HYPERLINK("https://drive.google.com/open?id=1Y2SwH2XktGjwT23cSmIExgjOj_-nlbaQ","400")</f>
        <v>400</v>
      </c>
      <c r="E15" s="135">
        <v>2020</v>
      </c>
      <c r="F15" s="137" t="s">
        <v>2266</v>
      </c>
      <c r="G15" s="137" t="s">
        <v>1422</v>
      </c>
      <c r="H15" s="137" t="s">
        <v>2269</v>
      </c>
      <c r="I15" s="138" t="s">
        <v>1701</v>
      </c>
      <c r="J15" s="139" t="s">
        <v>1701</v>
      </c>
      <c r="K15" s="125"/>
      <c r="L15" s="125"/>
      <c r="M15" s="125"/>
      <c r="N15" s="125"/>
      <c r="O15" s="125"/>
      <c r="P15" s="125"/>
      <c r="Q15" s="125"/>
      <c r="R15" s="125"/>
      <c r="S15" s="125"/>
    </row>
    <row r="16" spans="1:19" s="126" customFormat="1" ht="409.6" x14ac:dyDescent="0.15">
      <c r="A16" s="134">
        <v>43903</v>
      </c>
      <c r="B16" s="135" t="s">
        <v>2270</v>
      </c>
      <c r="C16" s="135" t="s">
        <v>2262</v>
      </c>
      <c r="D16" s="136" t="str">
        <f>HYPERLINK("https://drive.google.com/open?id=1yG2CuZBoYoex7T_jRJrJaXs_Bg0PVxgH","398")</f>
        <v>398</v>
      </c>
      <c r="E16" s="135">
        <v>2020</v>
      </c>
      <c r="F16" s="137" t="s">
        <v>2271</v>
      </c>
      <c r="G16" s="137" t="s">
        <v>1422</v>
      </c>
      <c r="H16" s="137" t="s">
        <v>2272</v>
      </c>
      <c r="I16" s="138" t="s">
        <v>1701</v>
      </c>
      <c r="J16" s="139" t="s">
        <v>1701</v>
      </c>
      <c r="K16" s="125"/>
      <c r="L16" s="125"/>
      <c r="M16" s="125"/>
      <c r="N16" s="125"/>
      <c r="O16" s="125"/>
      <c r="P16" s="125"/>
      <c r="Q16" s="125"/>
      <c r="R16" s="125"/>
      <c r="S16" s="125"/>
    </row>
    <row r="17" spans="1:19" s="126" customFormat="1" ht="210" x14ac:dyDescent="0.15">
      <c r="A17" s="134">
        <v>43903</v>
      </c>
      <c r="B17" s="140" t="s">
        <v>2273</v>
      </c>
      <c r="C17" s="137" t="s">
        <v>2262</v>
      </c>
      <c r="D17" s="136" t="str">
        <f>HYPERLINK("https://drive.google.com/open?id=15SLtqN8rk3l8BBaizsohadfhxphKvRMW","397")</f>
        <v>397</v>
      </c>
      <c r="E17" s="135">
        <v>2020</v>
      </c>
      <c r="F17" s="137" t="s">
        <v>2271</v>
      </c>
      <c r="G17" s="137" t="s">
        <v>1422</v>
      </c>
      <c r="H17" s="137" t="s">
        <v>2274</v>
      </c>
      <c r="I17" s="138" t="s">
        <v>1701</v>
      </c>
      <c r="J17" s="139" t="s">
        <v>1701</v>
      </c>
      <c r="K17" s="125"/>
      <c r="L17" s="125"/>
      <c r="M17" s="125"/>
      <c r="N17" s="125"/>
      <c r="O17" s="125"/>
      <c r="P17" s="125"/>
      <c r="Q17" s="125"/>
      <c r="R17" s="125"/>
      <c r="S17" s="125"/>
    </row>
    <row r="18" spans="1:19" s="126" customFormat="1" ht="345" x14ac:dyDescent="0.15">
      <c r="A18" s="141">
        <v>43903</v>
      </c>
      <c r="B18" s="142" t="s">
        <v>2275</v>
      </c>
      <c r="C18" s="148" t="s">
        <v>2241</v>
      </c>
      <c r="D18" s="147" t="str">
        <f>HYPERLINK("https://drive.google.com/open?id=1EtYnaKBBiP-cWqT1CciEyfz8Y-PZhN6c","407")</f>
        <v>407</v>
      </c>
      <c r="E18" s="148">
        <v>2020</v>
      </c>
      <c r="F18" s="137" t="s">
        <v>2027</v>
      </c>
      <c r="G18" s="137" t="s">
        <v>1422</v>
      </c>
      <c r="H18" s="137" t="s">
        <v>2276</v>
      </c>
      <c r="I18" s="138" t="s">
        <v>1701</v>
      </c>
      <c r="J18" s="139" t="s">
        <v>1701</v>
      </c>
      <c r="K18" s="125"/>
      <c r="L18" s="125"/>
      <c r="M18" s="125"/>
      <c r="N18" s="125"/>
      <c r="O18" s="125"/>
      <c r="P18" s="125"/>
      <c r="Q18" s="125"/>
      <c r="R18" s="125"/>
      <c r="S18" s="125"/>
    </row>
    <row r="19" spans="1:19" s="126" customFormat="1" ht="98" x14ac:dyDescent="0.15">
      <c r="A19" s="141">
        <v>43903</v>
      </c>
      <c r="B19" s="142" t="s">
        <v>2277</v>
      </c>
      <c r="C19" s="135" t="s">
        <v>2238</v>
      </c>
      <c r="D19" s="137">
        <v>55</v>
      </c>
      <c r="E19" s="135">
        <v>2020</v>
      </c>
      <c r="F19" s="137" t="s">
        <v>2278</v>
      </c>
      <c r="G19" s="137" t="s">
        <v>1422</v>
      </c>
      <c r="H19" s="137" t="s">
        <v>2279</v>
      </c>
      <c r="I19" s="138" t="s">
        <v>1701</v>
      </c>
      <c r="J19" s="139" t="s">
        <v>1701</v>
      </c>
      <c r="K19" s="125"/>
      <c r="L19" s="125"/>
      <c r="M19" s="125"/>
      <c r="N19" s="125"/>
      <c r="O19" s="125"/>
      <c r="P19" s="125"/>
      <c r="Q19" s="125"/>
      <c r="R19" s="125"/>
      <c r="S19" s="125"/>
    </row>
    <row r="20" spans="1:19" s="126" customFormat="1" ht="409.6" x14ac:dyDescent="0.15">
      <c r="A20" s="134">
        <v>43905</v>
      </c>
      <c r="B20" s="135" t="s">
        <v>2280</v>
      </c>
      <c r="C20" s="137" t="s">
        <v>2241</v>
      </c>
      <c r="D20" s="136" t="str">
        <f>HYPERLINK("https://drive.google.com/open?id=12N3PBEWcwDTAmvelTukR6lwLOz79yHsH","408")</f>
        <v>408</v>
      </c>
      <c r="E20" s="135">
        <v>2020</v>
      </c>
      <c r="F20" s="137" t="s">
        <v>2281</v>
      </c>
      <c r="G20" s="137" t="s">
        <v>1422</v>
      </c>
      <c r="H20" s="137" t="s">
        <v>2282</v>
      </c>
      <c r="I20" s="138" t="s">
        <v>1701</v>
      </c>
      <c r="J20" s="139" t="s">
        <v>1701</v>
      </c>
      <c r="K20" s="125"/>
      <c r="L20" s="125"/>
      <c r="M20" s="125"/>
      <c r="N20" s="125"/>
      <c r="O20" s="125"/>
      <c r="P20" s="125"/>
      <c r="Q20" s="125"/>
      <c r="R20" s="125"/>
      <c r="S20" s="125"/>
    </row>
    <row r="21" spans="1:19" s="126" customFormat="1" ht="266" x14ac:dyDescent="0.15">
      <c r="A21" s="134">
        <v>43906</v>
      </c>
      <c r="B21" s="135" t="s">
        <v>2283</v>
      </c>
      <c r="C21" s="137" t="s">
        <v>2262</v>
      </c>
      <c r="D21" s="136" t="str">
        <f>HYPERLINK("https://drive.google.com/open?id=1OFMQnpn9T-KcQQA9Hha5Ts4nLDfDgKlp","412")</f>
        <v>412</v>
      </c>
      <c r="E21" s="135">
        <v>2020</v>
      </c>
      <c r="F21" s="137" t="s">
        <v>2263</v>
      </c>
      <c r="G21" s="137" t="s">
        <v>1422</v>
      </c>
      <c r="H21" s="137" t="s">
        <v>2284</v>
      </c>
      <c r="I21" s="138" t="s">
        <v>1701</v>
      </c>
      <c r="J21" s="139" t="s">
        <v>1701</v>
      </c>
      <c r="K21" s="125"/>
      <c r="L21" s="125"/>
      <c r="M21" s="125"/>
      <c r="N21" s="125"/>
      <c r="O21" s="125"/>
      <c r="P21" s="125"/>
      <c r="Q21" s="125"/>
      <c r="R21" s="125"/>
      <c r="S21" s="125"/>
    </row>
    <row r="22" spans="1:19" s="126" customFormat="1" ht="266" x14ac:dyDescent="0.15">
      <c r="A22" s="134">
        <v>43906</v>
      </c>
      <c r="B22" s="135" t="s">
        <v>2285</v>
      </c>
      <c r="C22" s="137" t="s">
        <v>2262</v>
      </c>
      <c r="D22" s="136" t="str">
        <f>HYPERLINK("https://drive.google.com/open?id=1hlaOUiwwCC0WUdWfztxnfgtHrl6CIjyl","411")</f>
        <v>411</v>
      </c>
      <c r="E22" s="135">
        <v>2020</v>
      </c>
      <c r="F22" s="137" t="s">
        <v>2271</v>
      </c>
      <c r="G22" s="137" t="s">
        <v>1422</v>
      </c>
      <c r="H22" s="137" t="s">
        <v>2286</v>
      </c>
      <c r="I22" s="138" t="s">
        <v>1701</v>
      </c>
      <c r="J22" s="139" t="s">
        <v>1701</v>
      </c>
      <c r="K22" s="125"/>
      <c r="L22" s="125"/>
      <c r="M22" s="125"/>
      <c r="N22" s="125"/>
      <c r="O22" s="125"/>
      <c r="P22" s="125"/>
      <c r="Q22" s="125"/>
      <c r="R22" s="125"/>
      <c r="S22" s="125"/>
    </row>
    <row r="23" spans="1:19" s="126" customFormat="1" ht="293" x14ac:dyDescent="0.15">
      <c r="A23" s="134">
        <v>43906</v>
      </c>
      <c r="B23" s="135" t="s">
        <v>2287</v>
      </c>
      <c r="C23" s="137" t="s">
        <v>2262</v>
      </c>
      <c r="D23" s="136" t="str">
        <f>HYPERLINK("https://drive.google.com/open?id=1eZfp7NS6adybnIYAQpkcblpN8YKXU0xx","410")</f>
        <v>410</v>
      </c>
      <c r="E23" s="135">
        <v>2020</v>
      </c>
      <c r="F23" s="137" t="s">
        <v>2271</v>
      </c>
      <c r="G23" s="137" t="s">
        <v>1422</v>
      </c>
      <c r="H23" s="137" t="s">
        <v>2288</v>
      </c>
      <c r="I23" s="138" t="s">
        <v>1701</v>
      </c>
      <c r="J23" s="139" t="s">
        <v>1701</v>
      </c>
      <c r="K23" s="125"/>
      <c r="L23" s="125"/>
      <c r="M23" s="125"/>
      <c r="N23" s="125"/>
      <c r="O23" s="125"/>
      <c r="P23" s="125"/>
      <c r="Q23" s="125"/>
      <c r="R23" s="125"/>
      <c r="S23" s="125"/>
    </row>
    <row r="24" spans="1:19" s="126" customFormat="1" ht="182" x14ac:dyDescent="0.15">
      <c r="A24" s="134">
        <v>43906</v>
      </c>
      <c r="B24" s="135" t="s">
        <v>2289</v>
      </c>
      <c r="C24" s="137" t="s">
        <v>2241</v>
      </c>
      <c r="D24" s="136" t="str">
        <f>HYPERLINK("https://drive.google.com/open?id=1Q--36GC1BpVLr4cBVB4ZagPFyXCYY6Wa","11792")</f>
        <v>11792</v>
      </c>
      <c r="E24" s="135">
        <v>2020</v>
      </c>
      <c r="F24" s="137" t="s">
        <v>2290</v>
      </c>
      <c r="G24" s="137" t="s">
        <v>1422</v>
      </c>
      <c r="H24" s="137" t="s">
        <v>2291</v>
      </c>
      <c r="I24" s="138" t="s">
        <v>1701</v>
      </c>
      <c r="J24" s="139" t="s">
        <v>1701</v>
      </c>
      <c r="K24" s="125"/>
      <c r="L24" s="125"/>
      <c r="M24" s="125"/>
      <c r="N24" s="125"/>
      <c r="O24" s="125"/>
      <c r="P24" s="125"/>
      <c r="Q24" s="125"/>
      <c r="R24" s="125"/>
      <c r="S24" s="125"/>
    </row>
    <row r="25" spans="1:19" s="126" customFormat="1" ht="293" x14ac:dyDescent="0.15">
      <c r="A25" s="134">
        <v>43906</v>
      </c>
      <c r="B25" s="140" t="s">
        <v>2292</v>
      </c>
      <c r="C25" s="143" t="s">
        <v>2241</v>
      </c>
      <c r="D25" s="144" t="str">
        <f>HYPERLINK("https://drive.google.com/open?id=1KTjQy7VRjnuptJwSpSGmvP8XUZoul9Mk","80")</f>
        <v>80</v>
      </c>
      <c r="E25" s="140">
        <v>2020</v>
      </c>
      <c r="F25" s="143" t="s">
        <v>2293</v>
      </c>
      <c r="G25" s="137" t="s">
        <v>1422</v>
      </c>
      <c r="H25" s="137" t="s">
        <v>2294</v>
      </c>
      <c r="I25" s="138" t="s">
        <v>1701</v>
      </c>
      <c r="J25" s="139" t="s">
        <v>1701</v>
      </c>
      <c r="K25" s="125"/>
      <c r="L25" s="125"/>
      <c r="M25" s="125"/>
      <c r="N25" s="125"/>
      <c r="O25" s="125"/>
      <c r="P25" s="125"/>
      <c r="Q25" s="125"/>
      <c r="R25" s="125"/>
      <c r="S25" s="125"/>
    </row>
    <row r="26" spans="1:19" s="126" customFormat="1" ht="409.6" x14ac:dyDescent="0.15">
      <c r="A26" s="141">
        <v>43906</v>
      </c>
      <c r="B26" s="142" t="s">
        <v>2295</v>
      </c>
      <c r="C26" s="142" t="s">
        <v>2241</v>
      </c>
      <c r="D26" s="180" t="str">
        <f>HYPERLINK("https://drive.google.com/open?id=1XfJdlAxNS5m-TI3tqtKbNhJfpPM4Lfzn","2900")</f>
        <v>2900</v>
      </c>
      <c r="E26" s="142">
        <v>2020</v>
      </c>
      <c r="F26" s="142" t="s">
        <v>2296</v>
      </c>
      <c r="G26" s="137" t="s">
        <v>1422</v>
      </c>
      <c r="H26" s="142" t="s">
        <v>2297</v>
      </c>
      <c r="I26" s="138" t="s">
        <v>1701</v>
      </c>
      <c r="J26" s="139" t="s">
        <v>1701</v>
      </c>
      <c r="K26" s="125"/>
      <c r="L26" s="125"/>
      <c r="M26" s="125"/>
      <c r="N26" s="125"/>
      <c r="O26" s="125"/>
      <c r="P26" s="125"/>
      <c r="Q26" s="125"/>
      <c r="R26" s="125"/>
      <c r="S26" s="125"/>
    </row>
    <row r="27" spans="1:19" s="126" customFormat="1" ht="238" x14ac:dyDescent="0.15">
      <c r="A27" s="134">
        <v>43906</v>
      </c>
      <c r="B27" s="135" t="s">
        <v>2298</v>
      </c>
      <c r="C27" s="137" t="s">
        <v>2241</v>
      </c>
      <c r="D27" s="136" t="str">
        <f>HYPERLINK("https://drive.google.com/open?id=1cX05ltn1nCihFlqSJu-nzQuUrAsE9k6-","444")</f>
        <v>444</v>
      </c>
      <c r="E27" s="135">
        <v>2020</v>
      </c>
      <c r="F27" s="137" t="s">
        <v>2027</v>
      </c>
      <c r="G27" s="137" t="s">
        <v>1422</v>
      </c>
      <c r="H27" s="137" t="s">
        <v>2299</v>
      </c>
      <c r="I27" s="138" t="s">
        <v>1701</v>
      </c>
      <c r="J27" s="139" t="s">
        <v>1701</v>
      </c>
      <c r="K27" s="125"/>
      <c r="L27" s="125"/>
      <c r="M27" s="125"/>
      <c r="N27" s="125"/>
      <c r="O27" s="125"/>
      <c r="P27" s="125"/>
      <c r="Q27" s="125"/>
      <c r="R27" s="125"/>
      <c r="S27" s="125"/>
    </row>
    <row r="28" spans="1:19" s="126" customFormat="1" ht="252" x14ac:dyDescent="0.15">
      <c r="A28" s="134">
        <v>43906</v>
      </c>
      <c r="B28" s="135" t="s">
        <v>2300</v>
      </c>
      <c r="C28" s="137" t="s">
        <v>2241</v>
      </c>
      <c r="D28" s="136" t="str">
        <f>HYPERLINK("https://drive.google.com/open?id=1oY2jQ1uLCNjKCVsq5JtWK3jbFFN0_v7S","11790")</f>
        <v>11790</v>
      </c>
      <c r="E28" s="135">
        <v>2020</v>
      </c>
      <c r="F28" s="137" t="s">
        <v>2290</v>
      </c>
      <c r="G28" s="137" t="s">
        <v>1422</v>
      </c>
      <c r="H28" s="137" t="s">
        <v>2301</v>
      </c>
      <c r="I28" s="138" t="s">
        <v>1701</v>
      </c>
      <c r="J28" s="139" t="s">
        <v>1701</v>
      </c>
      <c r="K28" s="125"/>
      <c r="L28" s="125"/>
      <c r="M28" s="125"/>
      <c r="N28" s="125"/>
      <c r="O28" s="125"/>
      <c r="P28" s="125"/>
      <c r="Q28" s="125"/>
      <c r="R28" s="125"/>
      <c r="S28" s="125"/>
    </row>
    <row r="29" spans="1:19" s="126" customFormat="1" ht="224" x14ac:dyDescent="0.15">
      <c r="A29" s="134">
        <v>43906</v>
      </c>
      <c r="B29" s="135" t="s">
        <v>2302</v>
      </c>
      <c r="C29" s="137" t="s">
        <v>2241</v>
      </c>
      <c r="D29" s="136" t="str">
        <f>HYPERLINK("https://drive.google.com/open?id=19p4q1VbsPVhglGn-5cyel3dyd-SzvFv2","11927")</f>
        <v>11927</v>
      </c>
      <c r="E29" s="135">
        <v>2020</v>
      </c>
      <c r="F29" s="137" t="s">
        <v>2290</v>
      </c>
      <c r="G29" s="137" t="s">
        <v>1422</v>
      </c>
      <c r="H29" s="137" t="s">
        <v>2303</v>
      </c>
      <c r="I29" s="138" t="s">
        <v>1701</v>
      </c>
      <c r="J29" s="139" t="s">
        <v>1701</v>
      </c>
      <c r="K29" s="125"/>
      <c r="L29" s="125"/>
      <c r="M29" s="125"/>
      <c r="N29" s="125"/>
      <c r="O29" s="125"/>
      <c r="P29" s="125"/>
      <c r="Q29" s="125"/>
      <c r="R29" s="125"/>
      <c r="S29" s="125"/>
    </row>
    <row r="30" spans="1:19" s="126" customFormat="1" ht="409.6" x14ac:dyDescent="0.15">
      <c r="A30" s="134">
        <v>43906</v>
      </c>
      <c r="B30" s="135" t="s">
        <v>2304</v>
      </c>
      <c r="C30" s="137" t="s">
        <v>2241</v>
      </c>
      <c r="D30" s="136" t="str">
        <f>HYPERLINK("https://drive.google.com/open?id=1-y8IPiBQHNld5RDxoPBPZJhaWKDDWpE8","1")</f>
        <v>1</v>
      </c>
      <c r="E30" s="135">
        <v>2020</v>
      </c>
      <c r="F30" s="137" t="s">
        <v>2305</v>
      </c>
      <c r="G30" s="137" t="s">
        <v>1422</v>
      </c>
      <c r="H30" s="137" t="s">
        <v>2306</v>
      </c>
      <c r="I30" s="138" t="s">
        <v>1701</v>
      </c>
      <c r="J30" s="139" t="s">
        <v>1701</v>
      </c>
      <c r="K30" s="125"/>
      <c r="L30" s="125"/>
      <c r="M30" s="125"/>
      <c r="N30" s="125"/>
      <c r="O30" s="125"/>
      <c r="P30" s="125"/>
      <c r="Q30" s="125"/>
      <c r="R30" s="125"/>
      <c r="S30" s="125"/>
    </row>
    <row r="31" spans="1:19" s="126" customFormat="1" ht="182" x14ac:dyDescent="0.15">
      <c r="A31" s="134">
        <v>43906</v>
      </c>
      <c r="B31" s="135" t="s">
        <v>2307</v>
      </c>
      <c r="C31" s="137" t="s">
        <v>2241</v>
      </c>
      <c r="D31" s="136" t="str">
        <f>HYPERLINK("https://drive.google.com/open?id=1JaZuBlz3mumtfmh0vvC2Pt3J21d8WqYq","96")</f>
        <v>96</v>
      </c>
      <c r="E31" s="135">
        <v>2020</v>
      </c>
      <c r="F31" s="137" t="s">
        <v>2308</v>
      </c>
      <c r="G31" s="137" t="s">
        <v>1422</v>
      </c>
      <c r="H31" s="137" t="s">
        <v>2309</v>
      </c>
      <c r="I31" s="138" t="s">
        <v>1701</v>
      </c>
      <c r="J31" s="139" t="s">
        <v>1701</v>
      </c>
      <c r="K31" s="125"/>
      <c r="L31" s="125"/>
      <c r="M31" s="125"/>
      <c r="N31" s="125"/>
      <c r="O31" s="125"/>
      <c r="P31" s="125"/>
      <c r="Q31" s="125"/>
      <c r="R31" s="125"/>
      <c r="S31" s="125"/>
    </row>
    <row r="32" spans="1:19" s="126" customFormat="1" ht="266" x14ac:dyDescent="0.15">
      <c r="A32" s="134">
        <v>43906</v>
      </c>
      <c r="B32" s="135" t="s">
        <v>2310</v>
      </c>
      <c r="C32" s="137" t="s">
        <v>2241</v>
      </c>
      <c r="D32" s="136" t="str">
        <f>HYPERLINK("https://drive.google.com/open?id=1IiqwqSOgOoxxOr5VG6RhdxMuy_tsrOM_","80")</f>
        <v>80</v>
      </c>
      <c r="E32" s="135">
        <v>2020</v>
      </c>
      <c r="F32" s="137" t="s">
        <v>2311</v>
      </c>
      <c r="G32" s="137" t="s">
        <v>1422</v>
      </c>
      <c r="H32" s="137" t="s">
        <v>2312</v>
      </c>
      <c r="I32" s="138" t="s">
        <v>1701</v>
      </c>
      <c r="J32" s="139" t="s">
        <v>1701</v>
      </c>
      <c r="K32" s="125"/>
      <c r="L32" s="125"/>
      <c r="M32" s="125"/>
      <c r="N32" s="125"/>
      <c r="O32" s="125"/>
      <c r="P32" s="125"/>
      <c r="Q32" s="125"/>
      <c r="R32" s="125"/>
      <c r="S32" s="125"/>
    </row>
    <row r="33" spans="1:19" s="126" customFormat="1" ht="409.6" x14ac:dyDescent="0.15">
      <c r="A33" s="134">
        <v>43906</v>
      </c>
      <c r="B33" s="135" t="s">
        <v>2313</v>
      </c>
      <c r="C33" s="137" t="s">
        <v>2238</v>
      </c>
      <c r="D33" s="137">
        <v>84</v>
      </c>
      <c r="E33" s="135">
        <v>2020</v>
      </c>
      <c r="F33" s="137" t="s">
        <v>2314</v>
      </c>
      <c r="G33" s="137" t="s">
        <v>1422</v>
      </c>
      <c r="H33" s="137" t="s">
        <v>2315</v>
      </c>
      <c r="I33" s="138" t="s">
        <v>1701</v>
      </c>
      <c r="J33" s="139" t="s">
        <v>1701</v>
      </c>
      <c r="K33" s="125"/>
      <c r="L33" s="125"/>
      <c r="M33" s="125"/>
      <c r="N33" s="125"/>
      <c r="O33" s="125"/>
      <c r="P33" s="125"/>
      <c r="Q33" s="125"/>
      <c r="R33" s="125"/>
      <c r="S33" s="125"/>
    </row>
    <row r="34" spans="1:19" s="126" customFormat="1" ht="224" x14ac:dyDescent="0.15">
      <c r="A34" s="134">
        <v>43907</v>
      </c>
      <c r="B34" s="135" t="s">
        <v>2316</v>
      </c>
      <c r="C34" s="146" t="s">
        <v>2262</v>
      </c>
      <c r="D34" s="147" t="str">
        <f>HYPERLINK("https://drive.google.com/open?id=1xH4U8FOYx7HiPT97OzSHTuL41Ol9UdcS","417")</f>
        <v>417</v>
      </c>
      <c r="E34" s="148">
        <v>2020</v>
      </c>
      <c r="F34" s="137" t="s">
        <v>1507</v>
      </c>
      <c r="G34" s="137" t="s">
        <v>1422</v>
      </c>
      <c r="H34" s="137" t="s">
        <v>2317</v>
      </c>
      <c r="I34" s="138" t="s">
        <v>1701</v>
      </c>
      <c r="J34" s="139" t="s">
        <v>1701</v>
      </c>
      <c r="K34" s="125"/>
      <c r="L34" s="125"/>
      <c r="M34" s="125"/>
      <c r="N34" s="125"/>
      <c r="O34" s="125"/>
      <c r="P34" s="125"/>
      <c r="Q34" s="125"/>
      <c r="R34" s="125"/>
      <c r="S34" s="125"/>
    </row>
    <row r="35" spans="1:19" s="126" customFormat="1" ht="293" x14ac:dyDescent="0.15">
      <c r="A35" s="134">
        <v>43907</v>
      </c>
      <c r="B35" s="160" t="s">
        <v>2318</v>
      </c>
      <c r="C35" s="137" t="s">
        <v>2241</v>
      </c>
      <c r="D35" s="136" t="str">
        <f>HYPERLINK("https://drive.google.com/open?id=1VKaLAmfL1bcQmP7ZpLX2Df4bnzcuJBIS","408")</f>
        <v>408</v>
      </c>
      <c r="E35" s="135">
        <v>2020</v>
      </c>
      <c r="F35" s="137" t="s">
        <v>2027</v>
      </c>
      <c r="G35" s="137" t="s">
        <v>1422</v>
      </c>
      <c r="H35" s="137" t="s">
        <v>2319</v>
      </c>
      <c r="I35" s="138" t="s">
        <v>1701</v>
      </c>
      <c r="J35" s="139" t="s">
        <v>1701</v>
      </c>
      <c r="K35" s="125"/>
      <c r="L35" s="125"/>
      <c r="M35" s="125"/>
      <c r="N35" s="125"/>
      <c r="O35" s="125"/>
      <c r="P35" s="125"/>
      <c r="Q35" s="125"/>
      <c r="R35" s="125"/>
      <c r="S35" s="125"/>
    </row>
    <row r="36" spans="1:19" s="126" customFormat="1" ht="280" x14ac:dyDescent="0.15">
      <c r="A36" s="134">
        <v>43907</v>
      </c>
      <c r="B36" s="160" t="s">
        <v>2320</v>
      </c>
      <c r="C36" s="146" t="s">
        <v>2241</v>
      </c>
      <c r="D36" s="147" t="str">
        <f>HYPERLINK("https://drive.google.com/open?id=1p3cSb9ZZAAG9-BWj-M7bvrTO8QTSiz4J","450")</f>
        <v>450</v>
      </c>
      <c r="E36" s="148">
        <v>2020</v>
      </c>
      <c r="F36" s="137" t="s">
        <v>2027</v>
      </c>
      <c r="G36" s="137" t="s">
        <v>1422</v>
      </c>
      <c r="H36" s="137" t="s">
        <v>2321</v>
      </c>
      <c r="I36" s="138" t="s">
        <v>1701</v>
      </c>
      <c r="J36" s="139" t="s">
        <v>1701</v>
      </c>
      <c r="K36" s="125"/>
      <c r="L36" s="125"/>
      <c r="M36" s="125"/>
      <c r="N36" s="125"/>
      <c r="O36" s="125"/>
      <c r="P36" s="125"/>
      <c r="Q36" s="125"/>
      <c r="R36" s="125"/>
      <c r="S36" s="125"/>
    </row>
    <row r="37" spans="1:19" s="126" customFormat="1" ht="84" x14ac:dyDescent="0.15">
      <c r="A37" s="134">
        <v>43907</v>
      </c>
      <c r="B37" s="160" t="s">
        <v>2322</v>
      </c>
      <c r="C37" s="137" t="s">
        <v>2241</v>
      </c>
      <c r="D37" s="136" t="str">
        <f>HYPERLINK("https://safetya.co/normatividad/resolucion-0784-de-2020/","784")</f>
        <v>784</v>
      </c>
      <c r="E37" s="135">
        <v>2020</v>
      </c>
      <c r="F37" s="136" t="s">
        <v>1379</v>
      </c>
      <c r="G37" s="137" t="s">
        <v>1422</v>
      </c>
      <c r="H37" s="137" t="s">
        <v>2323</v>
      </c>
      <c r="I37" s="138" t="s">
        <v>1701</v>
      </c>
      <c r="J37" s="139" t="s">
        <v>1701</v>
      </c>
      <c r="K37" s="125"/>
      <c r="L37" s="125"/>
      <c r="M37" s="125"/>
      <c r="N37" s="125"/>
      <c r="O37" s="125"/>
      <c r="P37" s="125"/>
      <c r="Q37" s="125"/>
      <c r="R37" s="125"/>
      <c r="S37" s="125"/>
    </row>
    <row r="38" spans="1:19" s="126" customFormat="1" ht="409.6" x14ac:dyDescent="0.15">
      <c r="A38" s="134">
        <v>43907</v>
      </c>
      <c r="B38" s="135" t="s">
        <v>2324</v>
      </c>
      <c r="C38" s="137" t="s">
        <v>2241</v>
      </c>
      <c r="D38" s="136" t="str">
        <f>HYPERLINK("https://drive.google.com/open?id=1Lhx2tHxNlWTwTTvpoJVKUVHRTjWuoRFG","2953")</f>
        <v>2953</v>
      </c>
      <c r="E38" s="135">
        <v>2020</v>
      </c>
      <c r="F38" s="137" t="s">
        <v>2296</v>
      </c>
      <c r="G38" s="137" t="s">
        <v>1422</v>
      </c>
      <c r="H38" s="137" t="s">
        <v>2325</v>
      </c>
      <c r="I38" s="138" t="s">
        <v>1701</v>
      </c>
      <c r="J38" s="139" t="s">
        <v>1701</v>
      </c>
      <c r="K38" s="125"/>
      <c r="L38" s="125"/>
      <c r="M38" s="125"/>
      <c r="N38" s="125"/>
      <c r="O38" s="125"/>
      <c r="P38" s="125"/>
      <c r="Q38" s="125"/>
      <c r="R38" s="125"/>
      <c r="S38" s="125"/>
    </row>
    <row r="39" spans="1:19" s="126" customFormat="1" ht="409.6" x14ac:dyDescent="0.15">
      <c r="A39" s="134">
        <v>43907</v>
      </c>
      <c r="B39" s="135" t="s">
        <v>2326</v>
      </c>
      <c r="C39" s="137" t="s">
        <v>2241</v>
      </c>
      <c r="D39" s="137">
        <v>911</v>
      </c>
      <c r="E39" s="135">
        <v>2020</v>
      </c>
      <c r="F39" s="137" t="s">
        <v>2327</v>
      </c>
      <c r="G39" s="137" t="s">
        <v>1422</v>
      </c>
      <c r="H39" s="137" t="s">
        <v>2328</v>
      </c>
      <c r="I39" s="138" t="s">
        <v>1701</v>
      </c>
      <c r="J39" s="139" t="s">
        <v>1701</v>
      </c>
      <c r="K39" s="125"/>
      <c r="L39" s="125"/>
      <c r="M39" s="125"/>
      <c r="N39" s="125"/>
      <c r="O39" s="125"/>
      <c r="P39" s="125"/>
      <c r="Q39" s="125"/>
      <c r="R39" s="125"/>
      <c r="S39" s="125"/>
    </row>
    <row r="40" spans="1:19" s="126" customFormat="1" ht="210" x14ac:dyDescent="0.15">
      <c r="A40" s="134">
        <v>43907</v>
      </c>
      <c r="B40" s="135" t="s">
        <v>2329</v>
      </c>
      <c r="C40" s="137" t="s">
        <v>2241</v>
      </c>
      <c r="D40" s="136" t="str">
        <f>HYPERLINK("https://drive.google.com/open?id=1p3cSb9ZZAAG9-BWj-M7bvrTO8QTSiz4J","450")</f>
        <v>450</v>
      </c>
      <c r="E40" s="135">
        <v>2020</v>
      </c>
      <c r="F40" s="137" t="s">
        <v>2027</v>
      </c>
      <c r="G40" s="137" t="s">
        <v>1422</v>
      </c>
      <c r="H40" s="137" t="s">
        <v>2330</v>
      </c>
      <c r="I40" s="138" t="s">
        <v>1701</v>
      </c>
      <c r="J40" s="139" t="s">
        <v>1701</v>
      </c>
      <c r="K40" s="125"/>
      <c r="L40" s="125"/>
      <c r="M40" s="125"/>
      <c r="N40" s="125"/>
      <c r="O40" s="125"/>
      <c r="P40" s="125"/>
      <c r="Q40" s="125"/>
      <c r="R40" s="125"/>
      <c r="S40" s="125"/>
    </row>
    <row r="41" spans="1:19" s="126" customFormat="1" ht="266" x14ac:dyDescent="0.15">
      <c r="A41" s="134">
        <v>43907</v>
      </c>
      <c r="B41" s="135" t="s">
        <v>2331</v>
      </c>
      <c r="C41" s="137" t="s">
        <v>2241</v>
      </c>
      <c r="D41" s="136" t="str">
        <f>HYPERLINK("https://drive.google.com/open?id=1eH660uTxm9FNXhxz-p5p_bYMzW6hBAg8","713")</f>
        <v>713</v>
      </c>
      <c r="E41" s="135">
        <v>2020</v>
      </c>
      <c r="F41" s="137" t="s">
        <v>748</v>
      </c>
      <c r="G41" s="137" t="s">
        <v>1422</v>
      </c>
      <c r="H41" s="137" t="s">
        <v>2332</v>
      </c>
      <c r="I41" s="138" t="s">
        <v>1701</v>
      </c>
      <c r="J41" s="139" t="s">
        <v>1701</v>
      </c>
      <c r="K41" s="125"/>
      <c r="L41" s="125"/>
      <c r="M41" s="125"/>
      <c r="N41" s="125"/>
      <c r="O41" s="125"/>
      <c r="P41" s="125"/>
      <c r="Q41" s="125"/>
      <c r="R41" s="125"/>
      <c r="S41" s="125"/>
    </row>
    <row r="42" spans="1:19" s="126" customFormat="1" ht="293" x14ac:dyDescent="0.15">
      <c r="A42" s="134">
        <v>43907</v>
      </c>
      <c r="B42" s="135" t="s">
        <v>2333</v>
      </c>
      <c r="C42" s="137" t="s">
        <v>2241</v>
      </c>
      <c r="D42" s="136" t="str">
        <f>HYPERLINK("https://drive.google.com/open?id=1LzBEZXUpMMDG71YM6Rjoo3_IxyoZs_IU","100-000978")</f>
        <v>100-000978</v>
      </c>
      <c r="E42" s="135">
        <v>2020</v>
      </c>
      <c r="F42" s="137" t="s">
        <v>2334</v>
      </c>
      <c r="G42" s="137" t="s">
        <v>1422</v>
      </c>
      <c r="H42" s="137" t="s">
        <v>2335</v>
      </c>
      <c r="I42" s="138" t="s">
        <v>1701</v>
      </c>
      <c r="J42" s="139" t="s">
        <v>1701</v>
      </c>
      <c r="K42" s="125"/>
      <c r="L42" s="125"/>
      <c r="M42" s="125"/>
      <c r="N42" s="125"/>
      <c r="O42" s="125"/>
      <c r="P42" s="125"/>
      <c r="Q42" s="125"/>
      <c r="R42" s="125"/>
      <c r="S42" s="125"/>
    </row>
    <row r="43" spans="1:19" s="126" customFormat="1" ht="371" x14ac:dyDescent="0.15">
      <c r="A43" s="134">
        <v>43907</v>
      </c>
      <c r="B43" s="135" t="s">
        <v>2336</v>
      </c>
      <c r="C43" s="137" t="s">
        <v>2241</v>
      </c>
      <c r="D43" s="136" t="str">
        <f>HYPERLINK("https://drive.google.com/open?id=1TJlZtKnhOAxCQicKuPm6lkOnLy18t48E","68")</f>
        <v>68</v>
      </c>
      <c r="E43" s="135">
        <v>2020</v>
      </c>
      <c r="F43" s="137" t="s">
        <v>2337</v>
      </c>
      <c r="G43" s="137" t="s">
        <v>1422</v>
      </c>
      <c r="H43" s="137" t="s">
        <v>2338</v>
      </c>
      <c r="I43" s="138" t="s">
        <v>1701</v>
      </c>
      <c r="J43" s="139" t="s">
        <v>1701</v>
      </c>
      <c r="K43" s="125"/>
      <c r="L43" s="125"/>
      <c r="M43" s="125"/>
      <c r="N43" s="125"/>
      <c r="O43" s="125"/>
      <c r="P43" s="125"/>
      <c r="Q43" s="125"/>
      <c r="R43" s="125"/>
      <c r="S43" s="125"/>
    </row>
    <row r="44" spans="1:19" s="126" customFormat="1" ht="98" x14ac:dyDescent="0.15">
      <c r="A44" s="134">
        <v>43907</v>
      </c>
      <c r="B44" s="135" t="s">
        <v>2339</v>
      </c>
      <c r="C44" s="137" t="s">
        <v>2238</v>
      </c>
      <c r="D44" s="137">
        <v>2</v>
      </c>
      <c r="E44" s="135">
        <v>2020</v>
      </c>
      <c r="F44" s="137" t="s">
        <v>2334</v>
      </c>
      <c r="G44" s="137" t="s">
        <v>1422</v>
      </c>
      <c r="H44" s="137" t="s">
        <v>2340</v>
      </c>
      <c r="I44" s="138" t="s">
        <v>1701</v>
      </c>
      <c r="J44" s="139" t="s">
        <v>1701</v>
      </c>
      <c r="K44" s="125"/>
      <c r="L44" s="125"/>
      <c r="M44" s="125"/>
      <c r="N44" s="125"/>
      <c r="O44" s="125"/>
      <c r="P44" s="125"/>
      <c r="Q44" s="125"/>
      <c r="R44" s="125"/>
      <c r="S44" s="125"/>
    </row>
    <row r="45" spans="1:19" s="126" customFormat="1" ht="168" x14ac:dyDescent="0.15">
      <c r="A45" s="134">
        <v>43907</v>
      </c>
      <c r="B45" s="135" t="s">
        <v>2341</v>
      </c>
      <c r="C45" s="137" t="s">
        <v>2238</v>
      </c>
      <c r="D45" s="137">
        <v>21</v>
      </c>
      <c r="E45" s="135">
        <v>2020</v>
      </c>
      <c r="F45" s="137" t="s">
        <v>2010</v>
      </c>
      <c r="G45" s="137" t="s">
        <v>1422</v>
      </c>
      <c r="H45" s="137" t="s">
        <v>2342</v>
      </c>
      <c r="I45" s="138" t="s">
        <v>1701</v>
      </c>
      <c r="J45" s="139" t="s">
        <v>1701</v>
      </c>
      <c r="K45" s="125"/>
      <c r="L45" s="125"/>
      <c r="M45" s="125"/>
      <c r="N45" s="125"/>
      <c r="O45" s="125"/>
      <c r="P45" s="125"/>
      <c r="Q45" s="125"/>
      <c r="R45" s="125"/>
      <c r="S45" s="125"/>
    </row>
    <row r="46" spans="1:19" s="126" customFormat="1" ht="224" x14ac:dyDescent="0.15">
      <c r="A46" s="134">
        <v>43908</v>
      </c>
      <c r="B46" s="135" t="s">
        <v>2343</v>
      </c>
      <c r="C46" s="137" t="s">
        <v>2262</v>
      </c>
      <c r="D46" s="136" t="str">
        <f>HYPERLINK("https://drive.google.com/open?id=1TB_M7hD58ECMijJxnMlTrx6Yk6jxbaLU","420")</f>
        <v>420</v>
      </c>
      <c r="E46" s="135">
        <v>2020</v>
      </c>
      <c r="F46" s="137" t="s">
        <v>2263</v>
      </c>
      <c r="G46" s="137" t="s">
        <v>1422</v>
      </c>
      <c r="H46" s="137" t="s">
        <v>2344</v>
      </c>
      <c r="I46" s="138" t="s">
        <v>1701</v>
      </c>
      <c r="J46" s="139" t="s">
        <v>1701</v>
      </c>
      <c r="K46" s="125"/>
      <c r="L46" s="125"/>
      <c r="M46" s="125"/>
      <c r="N46" s="125"/>
      <c r="O46" s="125"/>
      <c r="P46" s="125"/>
      <c r="Q46" s="125"/>
      <c r="R46" s="125"/>
      <c r="S46" s="125"/>
    </row>
    <row r="47" spans="1:19" s="126" customFormat="1" ht="238" x14ac:dyDescent="0.15">
      <c r="A47" s="134">
        <v>43908</v>
      </c>
      <c r="B47" s="135" t="s">
        <v>2345</v>
      </c>
      <c r="C47" s="137" t="s">
        <v>2262</v>
      </c>
      <c r="D47" s="136" t="str">
        <f>HYPERLINK("https://drive.google.com/open?id=1aP5zwwxk2RsThvyqb4zew1UeIPYToiMy","419")</f>
        <v>419</v>
      </c>
      <c r="E47" s="135">
        <v>2020</v>
      </c>
      <c r="F47" s="137" t="s">
        <v>2266</v>
      </c>
      <c r="G47" s="137" t="s">
        <v>1422</v>
      </c>
      <c r="H47" s="137" t="s">
        <v>2346</v>
      </c>
      <c r="I47" s="138" t="s">
        <v>1701</v>
      </c>
      <c r="J47" s="139" t="s">
        <v>1701</v>
      </c>
      <c r="K47" s="125"/>
      <c r="L47" s="125"/>
      <c r="M47" s="125"/>
      <c r="N47" s="125"/>
      <c r="O47" s="125"/>
      <c r="P47" s="125"/>
      <c r="Q47" s="125"/>
      <c r="R47" s="125"/>
      <c r="S47" s="125"/>
    </row>
    <row r="48" spans="1:19" s="126" customFormat="1" ht="224" x14ac:dyDescent="0.15">
      <c r="A48" s="134">
        <v>43908</v>
      </c>
      <c r="B48" s="135" t="s">
        <v>2347</v>
      </c>
      <c r="C48" s="137" t="s">
        <v>2262</v>
      </c>
      <c r="D48" s="136" t="str">
        <f>HYPERLINK("https://drive.google.com/open?id=1-7NkJxGnPjT2bCaMXzXnmwqEOTvuz9sF","418")</f>
        <v>418</v>
      </c>
      <c r="E48" s="135">
        <v>2020</v>
      </c>
      <c r="F48" s="137" t="s">
        <v>2263</v>
      </c>
      <c r="G48" s="137" t="s">
        <v>1422</v>
      </c>
      <c r="H48" s="137" t="s">
        <v>2348</v>
      </c>
      <c r="I48" s="138" t="s">
        <v>1701</v>
      </c>
      <c r="J48" s="139" t="s">
        <v>1701</v>
      </c>
      <c r="K48" s="125"/>
      <c r="L48" s="125"/>
      <c r="M48" s="125"/>
      <c r="N48" s="125"/>
      <c r="O48" s="125"/>
      <c r="P48" s="125"/>
      <c r="Q48" s="125"/>
      <c r="R48" s="125"/>
      <c r="S48" s="125"/>
    </row>
    <row r="49" spans="1:19" s="126" customFormat="1" ht="154" x14ac:dyDescent="0.15">
      <c r="A49" s="134">
        <v>43908</v>
      </c>
      <c r="B49" s="135" t="s">
        <v>2349</v>
      </c>
      <c r="C49" s="146" t="s">
        <v>2241</v>
      </c>
      <c r="D49" s="147" t="str">
        <f>HYPERLINK("https://drive.google.com/open?id=1mTxf0s6sk6_c1Meu66g6-gR8xRiZnVcl","464")</f>
        <v>464</v>
      </c>
      <c r="E49" s="148">
        <v>2020</v>
      </c>
      <c r="F49" s="137" t="s">
        <v>2027</v>
      </c>
      <c r="G49" s="137" t="s">
        <v>1422</v>
      </c>
      <c r="H49" s="137" t="s">
        <v>2350</v>
      </c>
      <c r="I49" s="138" t="s">
        <v>1701</v>
      </c>
      <c r="J49" s="139" t="s">
        <v>1701</v>
      </c>
      <c r="K49" s="125"/>
      <c r="L49" s="125"/>
      <c r="M49" s="125"/>
      <c r="N49" s="125"/>
      <c r="O49" s="125"/>
      <c r="P49" s="125"/>
      <c r="Q49" s="125"/>
      <c r="R49" s="125"/>
      <c r="S49" s="125"/>
    </row>
    <row r="50" spans="1:19" s="126" customFormat="1" ht="252" x14ac:dyDescent="0.15">
      <c r="A50" s="134">
        <v>43908</v>
      </c>
      <c r="B50" s="135" t="s">
        <v>2351</v>
      </c>
      <c r="C50" s="137" t="s">
        <v>2241</v>
      </c>
      <c r="D50" s="145" t="str">
        <f>HYPERLINK("https://drive.google.com/open?id=1Hv8PzksxREadlrrF-ujquBFP3RikrWPg","727")</f>
        <v>727</v>
      </c>
      <c r="E50" s="135">
        <v>2020</v>
      </c>
      <c r="F50" s="137" t="s">
        <v>748</v>
      </c>
      <c r="G50" s="137" t="s">
        <v>1422</v>
      </c>
      <c r="H50" s="137" t="s">
        <v>2352</v>
      </c>
      <c r="I50" s="138" t="s">
        <v>1701</v>
      </c>
      <c r="J50" s="139" t="s">
        <v>1701</v>
      </c>
      <c r="K50" s="125"/>
      <c r="L50" s="125"/>
      <c r="M50" s="125"/>
      <c r="N50" s="125"/>
      <c r="O50" s="125"/>
      <c r="P50" s="125"/>
      <c r="Q50" s="125"/>
      <c r="R50" s="125"/>
      <c r="S50" s="125"/>
    </row>
    <row r="51" spans="1:19" s="126" customFormat="1" ht="319" x14ac:dyDescent="0.15">
      <c r="A51" s="134">
        <v>43908</v>
      </c>
      <c r="B51" s="135" t="s">
        <v>2353</v>
      </c>
      <c r="C51" s="137" t="s">
        <v>2241</v>
      </c>
      <c r="D51" s="136" t="str">
        <f>HYPERLINK("https://drive.google.com/open?id=1eYXCP3ax9f0YOiZMkJMHPcdpAVPpxDD7","22")</f>
        <v>22</v>
      </c>
      <c r="E51" s="135">
        <v>2020</v>
      </c>
      <c r="F51" s="137" t="s">
        <v>2354</v>
      </c>
      <c r="G51" s="137" t="s">
        <v>1422</v>
      </c>
      <c r="H51" s="137" t="s">
        <v>2355</v>
      </c>
      <c r="I51" s="138" t="s">
        <v>1701</v>
      </c>
      <c r="J51" s="139" t="s">
        <v>1701</v>
      </c>
      <c r="K51" s="125"/>
      <c r="L51" s="125"/>
      <c r="M51" s="125"/>
      <c r="N51" s="125"/>
      <c r="O51" s="125"/>
      <c r="P51" s="125"/>
      <c r="Q51" s="125"/>
      <c r="R51" s="125"/>
      <c r="S51" s="125"/>
    </row>
    <row r="52" spans="1:19" s="126" customFormat="1" ht="306" x14ac:dyDescent="0.15">
      <c r="A52" s="134">
        <v>43908</v>
      </c>
      <c r="B52" s="135" t="s">
        <v>2356</v>
      </c>
      <c r="C52" s="146" t="s">
        <v>2241</v>
      </c>
      <c r="D52" s="147" t="str">
        <f>HYPERLINK("https://drive.google.com/open?id=1hIQIzLGcnhyUCU3GsV80ZHYRUyzak2Rx","453")</f>
        <v>453</v>
      </c>
      <c r="E52" s="148">
        <v>2020</v>
      </c>
      <c r="F52" s="137" t="s">
        <v>2357</v>
      </c>
      <c r="G52" s="137" t="s">
        <v>1422</v>
      </c>
      <c r="H52" s="137" t="s">
        <v>2358</v>
      </c>
      <c r="I52" s="138" t="s">
        <v>1701</v>
      </c>
      <c r="J52" s="139" t="s">
        <v>1701</v>
      </c>
      <c r="K52" s="125"/>
      <c r="L52" s="125"/>
      <c r="M52" s="125"/>
      <c r="N52" s="125"/>
      <c r="O52" s="125"/>
      <c r="P52" s="125"/>
      <c r="Q52" s="125"/>
      <c r="R52" s="125"/>
      <c r="S52" s="125"/>
    </row>
    <row r="53" spans="1:19" s="126" customFormat="1" ht="409.6" x14ac:dyDescent="0.15">
      <c r="A53" s="134">
        <v>43908</v>
      </c>
      <c r="B53" s="135" t="s">
        <v>2359</v>
      </c>
      <c r="C53" s="137" t="s">
        <v>2241</v>
      </c>
      <c r="D53" s="136" t="str">
        <f>HYPERLINK("https://drive.google.com/open?id=1T30ftwFSIDnbv7uRJPyMMHQC17vEaxig","3004")</f>
        <v>3004</v>
      </c>
      <c r="E53" s="135">
        <v>2020</v>
      </c>
      <c r="F53" s="137" t="s">
        <v>2296</v>
      </c>
      <c r="G53" s="137" t="s">
        <v>1422</v>
      </c>
      <c r="H53" s="137" t="s">
        <v>2360</v>
      </c>
      <c r="I53" s="138" t="s">
        <v>1701</v>
      </c>
      <c r="J53" s="139" t="s">
        <v>1701</v>
      </c>
      <c r="K53" s="125"/>
      <c r="L53" s="125"/>
      <c r="M53" s="125"/>
      <c r="N53" s="125"/>
      <c r="O53" s="125"/>
      <c r="P53" s="125"/>
      <c r="Q53" s="125"/>
      <c r="R53" s="125"/>
      <c r="S53" s="125"/>
    </row>
    <row r="54" spans="1:19" s="126" customFormat="1" ht="409.6" x14ac:dyDescent="0.15">
      <c r="A54" s="134">
        <v>43908</v>
      </c>
      <c r="B54" s="153" t="s">
        <v>2361</v>
      </c>
      <c r="C54" s="137" t="s">
        <v>2241</v>
      </c>
      <c r="D54" s="159" t="str">
        <f>HYPERLINK("https://drive.google.com/open?id=1oEe0HTJ5PCyj7llJY-Ys_hl_ZqEPLhPp","3005")</f>
        <v>3005</v>
      </c>
      <c r="E54" s="135">
        <v>2020</v>
      </c>
      <c r="F54" s="137" t="s">
        <v>2296</v>
      </c>
      <c r="G54" s="137" t="s">
        <v>1422</v>
      </c>
      <c r="H54" s="137" t="s">
        <v>2362</v>
      </c>
      <c r="I54" s="138" t="s">
        <v>1701</v>
      </c>
      <c r="J54" s="139" t="s">
        <v>1701</v>
      </c>
      <c r="K54" s="125"/>
      <c r="L54" s="125"/>
      <c r="M54" s="125"/>
      <c r="N54" s="125"/>
      <c r="O54" s="125"/>
      <c r="P54" s="125"/>
      <c r="Q54" s="125"/>
      <c r="R54" s="125"/>
      <c r="S54" s="125"/>
    </row>
    <row r="55" spans="1:19" s="126" customFormat="1" ht="358" x14ac:dyDescent="0.15">
      <c r="A55" s="134">
        <v>43908</v>
      </c>
      <c r="B55" s="135" t="s">
        <v>2363</v>
      </c>
      <c r="C55" s="137" t="s">
        <v>2241</v>
      </c>
      <c r="D55" s="136" t="str">
        <f>HYPERLINK("https://drive.google.com/open?id=1s9_J_jwkPz6m8-zgs2ET4sdEfFZ9AsjB","3000")</f>
        <v>3000</v>
      </c>
      <c r="E55" s="135">
        <v>2020</v>
      </c>
      <c r="F55" s="137" t="s">
        <v>2296</v>
      </c>
      <c r="G55" s="137" t="s">
        <v>1422</v>
      </c>
      <c r="H55" s="137" t="s">
        <v>2364</v>
      </c>
      <c r="I55" s="138" t="s">
        <v>1701</v>
      </c>
      <c r="J55" s="139" t="s">
        <v>1701</v>
      </c>
      <c r="K55" s="125"/>
      <c r="L55" s="125"/>
      <c r="M55" s="125"/>
      <c r="N55" s="125"/>
      <c r="O55" s="125"/>
      <c r="P55" s="125"/>
      <c r="Q55" s="125"/>
      <c r="R55" s="125"/>
      <c r="S55" s="125"/>
    </row>
    <row r="56" spans="1:19" s="126" customFormat="1" ht="345" x14ac:dyDescent="0.15">
      <c r="A56" s="134">
        <v>43908</v>
      </c>
      <c r="B56" s="135" t="s">
        <v>2365</v>
      </c>
      <c r="C56" s="137" t="s">
        <v>2241</v>
      </c>
      <c r="D56" s="136" t="str">
        <f>HYPERLINK("https://drive.google.com/open?id=1ruE2MwMHnsPhoooCq-ZrSzW3Oqvpely0","2892")</f>
        <v>2892</v>
      </c>
      <c r="E56" s="135">
        <v>2020</v>
      </c>
      <c r="F56" s="137" t="s">
        <v>2366</v>
      </c>
      <c r="G56" s="137" t="s">
        <v>1422</v>
      </c>
      <c r="H56" s="137" t="s">
        <v>2367</v>
      </c>
      <c r="I56" s="138" t="s">
        <v>1701</v>
      </c>
      <c r="J56" s="139" t="s">
        <v>1701</v>
      </c>
      <c r="K56" s="125"/>
      <c r="L56" s="125"/>
      <c r="M56" s="125"/>
      <c r="N56" s="125"/>
      <c r="O56" s="125"/>
      <c r="P56" s="125"/>
      <c r="Q56" s="125"/>
      <c r="R56" s="125"/>
      <c r="S56" s="125"/>
    </row>
    <row r="57" spans="1:19" s="126" customFormat="1" ht="409.6" x14ac:dyDescent="0.15">
      <c r="A57" s="134">
        <v>43909</v>
      </c>
      <c r="B57" s="135" t="s">
        <v>2368</v>
      </c>
      <c r="C57" s="137" t="s">
        <v>2262</v>
      </c>
      <c r="D57" s="136" t="str">
        <f>HYPERLINK("https://drive.google.com/open?id=1kOR8spZXDyS2lmmDETre88Z4Yx71NIjG","438")</f>
        <v>438</v>
      </c>
      <c r="E57" s="135">
        <v>2020</v>
      </c>
      <c r="F57" s="137" t="s">
        <v>2266</v>
      </c>
      <c r="G57" s="137" t="s">
        <v>1422</v>
      </c>
      <c r="H57" s="137" t="s">
        <v>2369</v>
      </c>
      <c r="I57" s="138" t="s">
        <v>1701</v>
      </c>
      <c r="J57" s="139" t="s">
        <v>1701</v>
      </c>
      <c r="K57" s="125"/>
      <c r="L57" s="125"/>
      <c r="M57" s="125"/>
      <c r="N57" s="125"/>
      <c r="O57" s="125"/>
      <c r="P57" s="125"/>
      <c r="Q57" s="125"/>
      <c r="R57" s="125"/>
      <c r="S57" s="125"/>
    </row>
    <row r="58" spans="1:19" s="126" customFormat="1" ht="409.6" x14ac:dyDescent="0.15">
      <c r="A58" s="134">
        <v>43909</v>
      </c>
      <c r="B58" s="135" t="s">
        <v>2370</v>
      </c>
      <c r="C58" s="137" t="s">
        <v>2262</v>
      </c>
      <c r="D58" s="136" t="str">
        <f>HYPERLINK("https://drive.google.com/open?id=1n4k8gsTq01J6FoJWVLr3Q-EJldDCnqsO","436")</f>
        <v>436</v>
      </c>
      <c r="E58" s="135">
        <v>2020</v>
      </c>
      <c r="F58" s="137" t="s">
        <v>2266</v>
      </c>
      <c r="G58" s="137" t="s">
        <v>1422</v>
      </c>
      <c r="H58" s="137" t="s">
        <v>2371</v>
      </c>
      <c r="I58" s="138" t="s">
        <v>1701</v>
      </c>
      <c r="J58" s="139" t="s">
        <v>1701</v>
      </c>
      <c r="K58" s="125"/>
      <c r="L58" s="125"/>
      <c r="M58" s="125"/>
      <c r="N58" s="125"/>
      <c r="O58" s="125"/>
      <c r="P58" s="125"/>
      <c r="Q58" s="125"/>
      <c r="R58" s="125"/>
      <c r="S58" s="125"/>
    </row>
    <row r="59" spans="1:19" s="126" customFormat="1" ht="210" x14ac:dyDescent="0.15">
      <c r="A59" s="134">
        <v>43909</v>
      </c>
      <c r="B59" s="135" t="s">
        <v>2372</v>
      </c>
      <c r="C59" s="137" t="s">
        <v>2262</v>
      </c>
      <c r="D59" s="136" t="str">
        <f>HYPERLINK("https://drive.google.com/open?id=196TQ-Jg4I9cfw46jSdDRqFvKP5LWABP6","435")</f>
        <v>435</v>
      </c>
      <c r="E59" s="135">
        <v>2020</v>
      </c>
      <c r="F59" s="137" t="s">
        <v>2266</v>
      </c>
      <c r="G59" s="137" t="s">
        <v>1422</v>
      </c>
      <c r="H59" s="137" t="s">
        <v>2373</v>
      </c>
      <c r="I59" s="138" t="s">
        <v>1701</v>
      </c>
      <c r="J59" s="139" t="s">
        <v>1701</v>
      </c>
      <c r="K59" s="125"/>
      <c r="L59" s="125"/>
      <c r="M59" s="125"/>
      <c r="N59" s="125"/>
      <c r="O59" s="125"/>
      <c r="P59" s="125"/>
      <c r="Q59" s="125"/>
      <c r="R59" s="125"/>
      <c r="S59" s="125"/>
    </row>
    <row r="60" spans="1:19" s="126" customFormat="1" ht="409.6" x14ac:dyDescent="0.15">
      <c r="A60" s="134">
        <v>43909</v>
      </c>
      <c r="B60" s="135" t="s">
        <v>2374</v>
      </c>
      <c r="C60" s="137" t="s">
        <v>2262</v>
      </c>
      <c r="D60" s="136" t="str">
        <f>HYPERLINK("https://drive.google.com/open?id=1-wpmWurdpfTYyqukZ2tAY6O8u0eWXy34","434")</f>
        <v>434</v>
      </c>
      <c r="E60" s="135">
        <v>2020</v>
      </c>
      <c r="F60" s="137" t="s">
        <v>2271</v>
      </c>
      <c r="G60" s="137" t="s">
        <v>1422</v>
      </c>
      <c r="H60" s="137" t="s">
        <v>2375</v>
      </c>
      <c r="I60" s="138" t="s">
        <v>1701</v>
      </c>
      <c r="J60" s="139" t="s">
        <v>1701</v>
      </c>
      <c r="K60" s="125"/>
      <c r="L60" s="125"/>
      <c r="M60" s="125"/>
      <c r="N60" s="125"/>
      <c r="O60" s="125"/>
      <c r="P60" s="125"/>
      <c r="Q60" s="125"/>
      <c r="R60" s="125"/>
      <c r="S60" s="125"/>
    </row>
    <row r="61" spans="1:19" s="126" customFormat="1" ht="126" x14ac:dyDescent="0.15">
      <c r="A61" s="134">
        <v>43909</v>
      </c>
      <c r="B61" s="160" t="s">
        <v>2376</v>
      </c>
      <c r="C61" s="137" t="s">
        <v>2241</v>
      </c>
      <c r="D61" s="136" t="str">
        <f>HYPERLINK("https://drive.google.com/open?id=1essmISqdR-a256OT2W7s3kyXohBBlqQJ","803")</f>
        <v>803</v>
      </c>
      <c r="E61" s="135">
        <v>2020</v>
      </c>
      <c r="F61" s="137" t="s">
        <v>2010</v>
      </c>
      <c r="G61" s="137" t="s">
        <v>1422</v>
      </c>
      <c r="H61" s="137" t="s">
        <v>2377</v>
      </c>
      <c r="I61" s="138" t="s">
        <v>1701</v>
      </c>
      <c r="J61" s="139" t="s">
        <v>1701</v>
      </c>
      <c r="K61" s="125"/>
      <c r="L61" s="125"/>
      <c r="M61" s="125"/>
      <c r="N61" s="125"/>
      <c r="O61" s="125"/>
      <c r="P61" s="125"/>
      <c r="Q61" s="125"/>
      <c r="R61" s="125"/>
      <c r="S61" s="125"/>
    </row>
    <row r="62" spans="1:19" s="126" customFormat="1" ht="182" x14ac:dyDescent="0.15">
      <c r="A62" s="134">
        <v>43909</v>
      </c>
      <c r="B62" s="135" t="s">
        <v>2378</v>
      </c>
      <c r="C62" s="137" t="s">
        <v>2241</v>
      </c>
      <c r="D62" s="136" t="str">
        <f>HYPERLINK("https://drive.google.com/open?id=12V1PUx9oGyIKD33ebCXqASV3jxs_Ms3d","913")</f>
        <v>913</v>
      </c>
      <c r="E62" s="135">
        <v>2020</v>
      </c>
      <c r="F62" s="137" t="s">
        <v>1396</v>
      </c>
      <c r="G62" s="137" t="s">
        <v>1422</v>
      </c>
      <c r="H62" s="137" t="s">
        <v>2379</v>
      </c>
      <c r="I62" s="138" t="s">
        <v>1701</v>
      </c>
      <c r="J62" s="139" t="s">
        <v>1701</v>
      </c>
      <c r="K62" s="125"/>
      <c r="L62" s="125"/>
      <c r="M62" s="125"/>
      <c r="N62" s="125"/>
      <c r="O62" s="125"/>
      <c r="P62" s="125"/>
      <c r="Q62" s="125"/>
      <c r="R62" s="125"/>
      <c r="S62" s="125"/>
    </row>
    <row r="63" spans="1:19" s="126" customFormat="1" ht="306" x14ac:dyDescent="0.15">
      <c r="A63" s="134">
        <v>43909</v>
      </c>
      <c r="B63" s="135" t="s">
        <v>2380</v>
      </c>
      <c r="C63" s="137" t="s">
        <v>2241</v>
      </c>
      <c r="D63" s="136" t="str">
        <f>HYPERLINK("https://drive.google.com/open?id=1NrTxzPSj8TL2gB9dVBK6_p6XNR08jabJ","3018")</f>
        <v>3018</v>
      </c>
      <c r="E63" s="135">
        <v>2020</v>
      </c>
      <c r="F63" s="137" t="s">
        <v>2296</v>
      </c>
      <c r="G63" s="137" t="s">
        <v>1422</v>
      </c>
      <c r="H63" s="137" t="s">
        <v>2381</v>
      </c>
      <c r="I63" s="138" t="s">
        <v>1701</v>
      </c>
      <c r="J63" s="139" t="s">
        <v>1701</v>
      </c>
      <c r="K63" s="125"/>
      <c r="L63" s="125"/>
      <c r="M63" s="125"/>
      <c r="N63" s="125"/>
      <c r="O63" s="125"/>
      <c r="P63" s="125"/>
      <c r="Q63" s="125"/>
      <c r="R63" s="125"/>
      <c r="S63" s="125"/>
    </row>
    <row r="64" spans="1:19" s="126" customFormat="1" ht="154" x14ac:dyDescent="0.15">
      <c r="A64" s="134">
        <v>43909</v>
      </c>
      <c r="B64" s="135" t="s">
        <v>2382</v>
      </c>
      <c r="C64" s="137" t="s">
        <v>2241</v>
      </c>
      <c r="D64" s="136" t="str">
        <f>HYPERLINK("https://drive.google.com/open?id=1IYn7cV1fxmwxSQMUpOoRHlexEMrHKbkB","577")</f>
        <v>577</v>
      </c>
      <c r="E64" s="135">
        <v>2020</v>
      </c>
      <c r="F64" s="137" t="s">
        <v>2383</v>
      </c>
      <c r="G64" s="137" t="s">
        <v>1422</v>
      </c>
      <c r="H64" s="137" t="s">
        <v>2384</v>
      </c>
      <c r="I64" s="138" t="s">
        <v>1701</v>
      </c>
      <c r="J64" s="139" t="s">
        <v>1701</v>
      </c>
      <c r="K64" s="125"/>
      <c r="L64" s="125"/>
      <c r="M64" s="125"/>
      <c r="N64" s="125"/>
      <c r="O64" s="125"/>
      <c r="P64" s="125"/>
      <c r="Q64" s="125"/>
      <c r="R64" s="125"/>
      <c r="S64" s="125"/>
    </row>
    <row r="65" spans="1:19" s="126" customFormat="1" ht="306" x14ac:dyDescent="0.15">
      <c r="A65" s="134">
        <v>43909</v>
      </c>
      <c r="B65" s="135" t="s">
        <v>2385</v>
      </c>
      <c r="C65" s="137" t="s">
        <v>2241</v>
      </c>
      <c r="D65" s="136" t="str">
        <f>HYPERLINK("https://drive.google.com/open?id=1lFcqV2dImdkfGkMSILP-AFRKVN1NRg2D","2020SES003695")</f>
        <v>2020SES003695</v>
      </c>
      <c r="E65" s="135">
        <v>2020</v>
      </c>
      <c r="F65" s="137" t="s">
        <v>2386</v>
      </c>
      <c r="G65" s="137" t="s">
        <v>1422</v>
      </c>
      <c r="H65" s="137" t="s">
        <v>2387</v>
      </c>
      <c r="I65" s="138" t="s">
        <v>1701</v>
      </c>
      <c r="J65" s="139" t="s">
        <v>1701</v>
      </c>
      <c r="K65" s="125"/>
      <c r="L65" s="125"/>
      <c r="M65" s="125"/>
      <c r="N65" s="125"/>
      <c r="O65" s="125"/>
      <c r="P65" s="125"/>
      <c r="Q65" s="125"/>
      <c r="R65" s="125"/>
      <c r="S65" s="125"/>
    </row>
    <row r="66" spans="1:19" s="126" customFormat="1" ht="56" x14ac:dyDescent="0.15">
      <c r="A66" s="134">
        <v>43909</v>
      </c>
      <c r="B66" s="135" t="s">
        <v>2388</v>
      </c>
      <c r="C66" s="137" t="s">
        <v>2238</v>
      </c>
      <c r="D66" s="137">
        <v>22</v>
      </c>
      <c r="E66" s="135">
        <v>2020</v>
      </c>
      <c r="F66" s="137" t="s">
        <v>2010</v>
      </c>
      <c r="G66" s="137" t="s">
        <v>1422</v>
      </c>
      <c r="H66" s="137" t="s">
        <v>2389</v>
      </c>
      <c r="I66" s="138" t="s">
        <v>1701</v>
      </c>
      <c r="J66" s="139" t="s">
        <v>1701</v>
      </c>
      <c r="K66" s="125"/>
      <c r="L66" s="125"/>
      <c r="M66" s="125"/>
      <c r="N66" s="125"/>
      <c r="O66" s="125"/>
      <c r="P66" s="125"/>
      <c r="Q66" s="125"/>
      <c r="R66" s="125"/>
      <c r="S66" s="125"/>
    </row>
    <row r="67" spans="1:19" s="126" customFormat="1" ht="266" x14ac:dyDescent="0.15">
      <c r="A67" s="134">
        <v>43910</v>
      </c>
      <c r="B67" s="154" t="s">
        <v>2390</v>
      </c>
      <c r="C67" s="137" t="s">
        <v>2262</v>
      </c>
      <c r="D67" s="136" t="str">
        <f>HYPERLINK("https://drive.google.com/open?id=1Tn24kv2Aoeakq15zl0BjNq3tWiCf7-OA","482")</f>
        <v>482</v>
      </c>
      <c r="E67" s="135">
        <v>2020</v>
      </c>
      <c r="F67" s="137" t="s">
        <v>606</v>
      </c>
      <c r="G67" s="137" t="s">
        <v>1422</v>
      </c>
      <c r="H67" s="137" t="s">
        <v>2391</v>
      </c>
      <c r="I67" s="138" t="s">
        <v>1701</v>
      </c>
      <c r="J67" s="139" t="s">
        <v>1701</v>
      </c>
      <c r="K67" s="125"/>
      <c r="L67" s="125"/>
      <c r="M67" s="125"/>
      <c r="N67" s="125"/>
      <c r="O67" s="125"/>
      <c r="P67" s="125"/>
      <c r="Q67" s="125"/>
      <c r="R67" s="125"/>
      <c r="S67" s="125"/>
    </row>
    <row r="68" spans="1:19" s="126" customFormat="1" ht="280" x14ac:dyDescent="0.15">
      <c r="A68" s="134">
        <v>43910</v>
      </c>
      <c r="B68" s="154" t="s">
        <v>2392</v>
      </c>
      <c r="C68" s="137" t="s">
        <v>2262</v>
      </c>
      <c r="D68" s="136" t="str">
        <f>HYPERLINK("https://drive.google.com/open?id=1Ylw7CzECf5Db00USRPUr8dFsd6t0BL9S","441")</f>
        <v>441</v>
      </c>
      <c r="E68" s="135">
        <v>2020</v>
      </c>
      <c r="F68" s="137" t="s">
        <v>2393</v>
      </c>
      <c r="G68" s="137" t="s">
        <v>1422</v>
      </c>
      <c r="H68" s="137" t="s">
        <v>2394</v>
      </c>
      <c r="I68" s="138" t="s">
        <v>1701</v>
      </c>
      <c r="J68" s="139" t="s">
        <v>1701</v>
      </c>
      <c r="K68" s="125"/>
      <c r="L68" s="125"/>
      <c r="M68" s="125"/>
      <c r="N68" s="125"/>
      <c r="O68" s="125"/>
      <c r="P68" s="125"/>
      <c r="Q68" s="125"/>
      <c r="R68" s="125"/>
      <c r="S68" s="125"/>
    </row>
    <row r="69" spans="1:19" s="126" customFormat="1" ht="252" x14ac:dyDescent="0.15">
      <c r="A69" s="134">
        <v>43910</v>
      </c>
      <c r="B69" s="154" t="s">
        <v>2395</v>
      </c>
      <c r="C69" s="137" t="s">
        <v>2262</v>
      </c>
      <c r="D69" s="136" t="str">
        <f>HYPERLINK("https://drive.google.com/open?id=14d7WVlg0NbRwAC5oiPsDoGVzsdE_eJcb","440")</f>
        <v>440</v>
      </c>
      <c r="E69" s="135">
        <v>2020</v>
      </c>
      <c r="F69" s="137" t="s">
        <v>2396</v>
      </c>
      <c r="G69" s="137" t="s">
        <v>1422</v>
      </c>
      <c r="H69" s="137" t="s">
        <v>2397</v>
      </c>
      <c r="I69" s="138" t="s">
        <v>1701</v>
      </c>
      <c r="J69" s="139" t="s">
        <v>1701</v>
      </c>
      <c r="K69" s="125"/>
      <c r="L69" s="125"/>
      <c r="M69" s="125"/>
      <c r="N69" s="125"/>
      <c r="O69" s="125"/>
      <c r="P69" s="125"/>
      <c r="Q69" s="125"/>
      <c r="R69" s="125"/>
      <c r="S69" s="125"/>
    </row>
    <row r="70" spans="1:19" s="126" customFormat="1" ht="293" x14ac:dyDescent="0.15">
      <c r="A70" s="134">
        <v>43910</v>
      </c>
      <c r="B70" s="135" t="s">
        <v>2398</v>
      </c>
      <c r="C70" s="137" t="s">
        <v>2262</v>
      </c>
      <c r="D70" s="136" t="str">
        <f>HYPERLINK("https://drive.google.com/open?id=1e2mqczm25vk7F3_fWp2ZK94OymqOeMoW","439")</f>
        <v>439</v>
      </c>
      <c r="E70" s="135">
        <v>2020</v>
      </c>
      <c r="F70" s="137" t="s">
        <v>2399</v>
      </c>
      <c r="G70" s="137" t="s">
        <v>1422</v>
      </c>
      <c r="H70" s="137" t="s">
        <v>2400</v>
      </c>
      <c r="I70" s="138" t="s">
        <v>1701</v>
      </c>
      <c r="J70" s="139" t="s">
        <v>1701</v>
      </c>
      <c r="K70" s="125"/>
      <c r="L70" s="125"/>
      <c r="M70" s="125"/>
      <c r="N70" s="125"/>
      <c r="O70" s="125"/>
      <c r="P70" s="125"/>
      <c r="Q70" s="125"/>
      <c r="R70" s="125"/>
      <c r="S70" s="125"/>
    </row>
    <row r="71" spans="1:19" s="126" customFormat="1" ht="280" x14ac:dyDescent="0.15">
      <c r="A71" s="134">
        <v>43910</v>
      </c>
      <c r="B71" s="135" t="s">
        <v>2401</v>
      </c>
      <c r="C71" s="146" t="s">
        <v>2241</v>
      </c>
      <c r="D71" s="147" t="str">
        <f>HYPERLINK("https://drive.google.com/open?id=1WXkk_mAX3Wn4Y0hYTQ4zhWzXLF7loSAR","470")</f>
        <v>470</v>
      </c>
      <c r="E71" s="148">
        <v>2020</v>
      </c>
      <c r="F71" s="137" t="s">
        <v>2027</v>
      </c>
      <c r="G71" s="137" t="s">
        <v>1422</v>
      </c>
      <c r="H71" s="137" t="s">
        <v>2402</v>
      </c>
      <c r="I71" s="138" t="s">
        <v>1701</v>
      </c>
      <c r="J71" s="139" t="s">
        <v>1701</v>
      </c>
      <c r="K71" s="125"/>
      <c r="L71" s="125"/>
      <c r="M71" s="125"/>
      <c r="N71" s="125"/>
      <c r="O71" s="125"/>
      <c r="P71" s="125"/>
      <c r="Q71" s="125"/>
      <c r="R71" s="125"/>
      <c r="S71" s="125"/>
    </row>
    <row r="72" spans="1:19" s="126" customFormat="1" ht="252" x14ac:dyDescent="0.15">
      <c r="A72" s="134">
        <v>43910</v>
      </c>
      <c r="B72" s="135" t="s">
        <v>2403</v>
      </c>
      <c r="C72" s="137" t="s">
        <v>2241</v>
      </c>
      <c r="D72" s="136" t="str">
        <f>HYPERLINK("https://drive.google.com/open?id=18lQYHF01J3mFJ-nFhKft2fDdFUy8vU9u","742")</f>
        <v>742</v>
      </c>
      <c r="E72" s="135">
        <v>2020</v>
      </c>
      <c r="F72" s="137" t="s">
        <v>748</v>
      </c>
      <c r="G72" s="137" t="s">
        <v>1422</v>
      </c>
      <c r="H72" s="137" t="s">
        <v>2404</v>
      </c>
      <c r="I72" s="138" t="s">
        <v>1701</v>
      </c>
      <c r="J72" s="139" t="s">
        <v>1701</v>
      </c>
      <c r="K72" s="125"/>
      <c r="L72" s="125"/>
      <c r="M72" s="125"/>
      <c r="N72" s="125"/>
      <c r="O72" s="125"/>
      <c r="P72" s="125"/>
      <c r="Q72" s="125"/>
      <c r="R72" s="125"/>
      <c r="S72" s="125"/>
    </row>
    <row r="73" spans="1:19" s="126" customFormat="1" ht="210" x14ac:dyDescent="0.15">
      <c r="A73" s="134">
        <v>43910</v>
      </c>
      <c r="B73" s="135" t="s">
        <v>2405</v>
      </c>
      <c r="C73" s="137" t="s">
        <v>2241</v>
      </c>
      <c r="D73" s="136" t="str">
        <f>HYPERLINK("https://drive.google.com/open?id=10PDkLB7xsTrwO-frG04p-hzirwg8PDxf","743")</f>
        <v>743</v>
      </c>
      <c r="E73" s="135">
        <v>2020</v>
      </c>
      <c r="F73" s="137" t="s">
        <v>748</v>
      </c>
      <c r="G73" s="137" t="s">
        <v>1422</v>
      </c>
      <c r="H73" s="137" t="s">
        <v>2406</v>
      </c>
      <c r="I73" s="138" t="s">
        <v>1701</v>
      </c>
      <c r="J73" s="139" t="s">
        <v>1701</v>
      </c>
      <c r="K73" s="125"/>
      <c r="L73" s="125"/>
      <c r="M73" s="125"/>
      <c r="N73" s="125"/>
      <c r="O73" s="125"/>
      <c r="P73" s="125"/>
      <c r="Q73" s="125"/>
      <c r="R73" s="125"/>
      <c r="S73" s="125"/>
    </row>
    <row r="74" spans="1:19" s="126" customFormat="1" ht="238" x14ac:dyDescent="0.15">
      <c r="A74" s="134">
        <v>43911</v>
      </c>
      <c r="B74" s="154" t="s">
        <v>2407</v>
      </c>
      <c r="C74" s="137" t="s">
        <v>2262</v>
      </c>
      <c r="D74" s="136" t="str">
        <f>HYPERLINK("https://drive.google.com/open?id=1FIFjpx9uTSwmKODbCE3W8WLFvX9toiZp","444")</f>
        <v>444</v>
      </c>
      <c r="E74" s="135">
        <v>2020</v>
      </c>
      <c r="F74" s="137" t="s">
        <v>2266</v>
      </c>
      <c r="G74" s="137" t="s">
        <v>1422</v>
      </c>
      <c r="H74" s="137" t="s">
        <v>2408</v>
      </c>
      <c r="I74" s="138" t="s">
        <v>1701</v>
      </c>
      <c r="J74" s="139" t="s">
        <v>1701</v>
      </c>
      <c r="K74" s="125"/>
      <c r="L74" s="125"/>
      <c r="M74" s="125"/>
      <c r="N74" s="125"/>
      <c r="O74" s="125"/>
      <c r="P74" s="125"/>
      <c r="Q74" s="125"/>
      <c r="R74" s="125"/>
      <c r="S74" s="125"/>
    </row>
    <row r="75" spans="1:19" s="126" customFormat="1" ht="182" x14ac:dyDescent="0.15">
      <c r="A75" s="134">
        <v>43912</v>
      </c>
      <c r="B75" s="154" t="s">
        <v>2409</v>
      </c>
      <c r="C75" s="137" t="s">
        <v>2262</v>
      </c>
      <c r="D75" s="136" t="str">
        <f>HYPERLINK("https://drive.google.com/open?id=1BxjaSp5CDlVu3xHJXlb4IZrd7KxFfT4N","464")</f>
        <v>464</v>
      </c>
      <c r="E75" s="135">
        <v>2020</v>
      </c>
      <c r="F75" s="137" t="s">
        <v>2410</v>
      </c>
      <c r="G75" s="137" t="s">
        <v>1422</v>
      </c>
      <c r="H75" s="137" t="s">
        <v>2411</v>
      </c>
      <c r="I75" s="138" t="s">
        <v>1701</v>
      </c>
      <c r="J75" s="139" t="s">
        <v>1701</v>
      </c>
      <c r="K75" s="125"/>
      <c r="L75" s="125"/>
      <c r="M75" s="125"/>
      <c r="N75" s="125"/>
      <c r="O75" s="125"/>
      <c r="P75" s="125"/>
      <c r="Q75" s="125"/>
      <c r="R75" s="125"/>
      <c r="S75" s="125"/>
    </row>
    <row r="76" spans="1:19" s="126" customFormat="1" ht="358" x14ac:dyDescent="0.15">
      <c r="A76" s="134">
        <v>43912</v>
      </c>
      <c r="B76" s="154" t="s">
        <v>2412</v>
      </c>
      <c r="C76" s="137" t="s">
        <v>2262</v>
      </c>
      <c r="D76" s="136" t="str">
        <f>HYPERLINK("https://drive.google.com/open?id=1vB_CMUKqsrEDrkBnjjXj6ZMYvsrl79oN","462")</f>
        <v>462</v>
      </c>
      <c r="E76" s="135">
        <v>2020</v>
      </c>
      <c r="F76" s="137" t="s">
        <v>2271</v>
      </c>
      <c r="G76" s="137" t="s">
        <v>1422</v>
      </c>
      <c r="H76" s="137" t="s">
        <v>2413</v>
      </c>
      <c r="I76" s="138" t="s">
        <v>1701</v>
      </c>
      <c r="J76" s="139" t="s">
        <v>1701</v>
      </c>
      <c r="K76" s="125"/>
      <c r="L76" s="125"/>
      <c r="M76" s="125"/>
      <c r="N76" s="125"/>
      <c r="O76" s="125"/>
      <c r="P76" s="125"/>
      <c r="Q76" s="125"/>
      <c r="R76" s="125"/>
      <c r="S76" s="125"/>
    </row>
    <row r="77" spans="1:19" s="126" customFormat="1" ht="332" x14ac:dyDescent="0.15">
      <c r="A77" s="134">
        <v>43912</v>
      </c>
      <c r="B77" s="135" t="s">
        <v>2414</v>
      </c>
      <c r="C77" s="137" t="s">
        <v>2262</v>
      </c>
      <c r="D77" s="136" t="str">
        <f>HYPERLINK("https://drive.google.com/open?id=1aIRVRspnSLenlSh2WmS7Osgq0-yLIkT3","461")</f>
        <v>461</v>
      </c>
      <c r="E77" s="135">
        <v>2020</v>
      </c>
      <c r="F77" s="137" t="s">
        <v>2266</v>
      </c>
      <c r="G77" s="137" t="s">
        <v>1422</v>
      </c>
      <c r="H77" s="137" t="s">
        <v>2415</v>
      </c>
      <c r="I77" s="138" t="s">
        <v>1701</v>
      </c>
      <c r="J77" s="139" t="s">
        <v>1701</v>
      </c>
      <c r="K77" s="125"/>
      <c r="L77" s="125"/>
      <c r="M77" s="125"/>
      <c r="N77" s="125"/>
      <c r="O77" s="125"/>
      <c r="P77" s="125"/>
      <c r="Q77" s="125"/>
      <c r="R77" s="125"/>
      <c r="S77" s="125"/>
    </row>
    <row r="78" spans="1:19" s="126" customFormat="1" ht="182" x14ac:dyDescent="0.15">
      <c r="A78" s="134">
        <v>43912</v>
      </c>
      <c r="B78" s="154" t="s">
        <v>2416</v>
      </c>
      <c r="C78" s="137" t="s">
        <v>2262</v>
      </c>
      <c r="D78" s="136" t="str">
        <f>HYPERLINK("https://drive.google.com/open?id=1QQfG7rNz4x2ULk27_5tcqcergjzROCZk","460")</f>
        <v>460</v>
      </c>
      <c r="E78" s="135">
        <v>2020</v>
      </c>
      <c r="F78" s="137" t="s">
        <v>2417</v>
      </c>
      <c r="G78" s="137" t="s">
        <v>1422</v>
      </c>
      <c r="H78" s="137" t="s">
        <v>2418</v>
      </c>
      <c r="I78" s="138" t="s">
        <v>1701</v>
      </c>
      <c r="J78" s="139" t="s">
        <v>1701</v>
      </c>
      <c r="K78" s="125"/>
      <c r="L78" s="125"/>
      <c r="M78" s="125"/>
      <c r="N78" s="125"/>
      <c r="O78" s="125"/>
      <c r="P78" s="125"/>
      <c r="Q78" s="125"/>
      <c r="R78" s="125"/>
      <c r="S78" s="125"/>
    </row>
    <row r="79" spans="1:19" s="126" customFormat="1" ht="224" x14ac:dyDescent="0.15">
      <c r="A79" s="134">
        <v>43912</v>
      </c>
      <c r="B79" s="154" t="s">
        <v>2419</v>
      </c>
      <c r="C79" s="137" t="s">
        <v>2262</v>
      </c>
      <c r="D79" s="136" t="str">
        <f>HYPERLINK("https://drive.google.com/open?id=1IOAQJoDbKL0SfxBeTOnTnGUkH3v4G8JA","458")</f>
        <v>458</v>
      </c>
      <c r="E79" s="135">
        <v>2020</v>
      </c>
      <c r="F79" s="137" t="s">
        <v>2266</v>
      </c>
      <c r="G79" s="137" t="s">
        <v>1422</v>
      </c>
      <c r="H79" s="137" t="s">
        <v>2420</v>
      </c>
      <c r="I79" s="138" t="s">
        <v>1701</v>
      </c>
      <c r="J79" s="139" t="s">
        <v>1701</v>
      </c>
      <c r="K79" s="125"/>
      <c r="L79" s="125"/>
      <c r="M79" s="125"/>
      <c r="N79" s="125"/>
      <c r="O79" s="125"/>
      <c r="P79" s="125"/>
      <c r="Q79" s="125"/>
      <c r="R79" s="125"/>
      <c r="S79" s="125"/>
    </row>
    <row r="80" spans="1:19" s="126" customFormat="1" ht="238" x14ac:dyDescent="0.15">
      <c r="A80" s="134">
        <v>43912</v>
      </c>
      <c r="B80" s="154" t="s">
        <v>2421</v>
      </c>
      <c r="C80" s="137" t="s">
        <v>2262</v>
      </c>
      <c r="D80" s="136" t="str">
        <f>HYPERLINK("https://drive.google.com/open?id=1E32ITpg3fFa5IvgLhy5nHFPCZEVcV6Y6","457")</f>
        <v>457</v>
      </c>
      <c r="E80" s="135">
        <v>2020</v>
      </c>
      <c r="F80" s="137" t="s">
        <v>2263</v>
      </c>
      <c r="G80" s="137" t="s">
        <v>1422</v>
      </c>
      <c r="H80" s="137" t="s">
        <v>2422</v>
      </c>
      <c r="I80" s="138" t="s">
        <v>1701</v>
      </c>
      <c r="J80" s="139" t="s">
        <v>1701</v>
      </c>
      <c r="K80" s="125"/>
      <c r="L80" s="125"/>
      <c r="M80" s="125"/>
      <c r="N80" s="125"/>
      <c r="O80" s="125"/>
      <c r="P80" s="125"/>
      <c r="Q80" s="125"/>
      <c r="R80" s="125"/>
      <c r="S80" s="125"/>
    </row>
    <row r="81" spans="1:19" s="126" customFormat="1" ht="252" x14ac:dyDescent="0.15">
      <c r="A81" s="134">
        <v>43912</v>
      </c>
      <c r="B81" s="135" t="s">
        <v>2423</v>
      </c>
      <c r="C81" s="137" t="s">
        <v>2241</v>
      </c>
      <c r="D81" s="136" t="str">
        <f>HYPERLINK("https://drive.google.com/open?id=1TnzBBWfwt8cgjJAVIIeaLzIZOqtmcZsz","1144")</f>
        <v>1144</v>
      </c>
      <c r="E81" s="135">
        <v>2020</v>
      </c>
      <c r="F81" s="137" t="s">
        <v>2424</v>
      </c>
      <c r="G81" s="137" t="s">
        <v>1422</v>
      </c>
      <c r="H81" s="137" t="s">
        <v>2425</v>
      </c>
      <c r="I81" s="138" t="s">
        <v>1701</v>
      </c>
      <c r="J81" s="139" t="s">
        <v>1701</v>
      </c>
      <c r="K81" s="125"/>
      <c r="L81" s="125"/>
      <c r="M81" s="125"/>
      <c r="N81" s="125"/>
      <c r="O81" s="125"/>
      <c r="P81" s="125"/>
      <c r="Q81" s="125"/>
      <c r="R81" s="125"/>
      <c r="S81" s="125"/>
    </row>
    <row r="82" spans="1:19" s="126" customFormat="1" ht="358" x14ac:dyDescent="0.15">
      <c r="A82" s="134">
        <v>43912</v>
      </c>
      <c r="B82" s="135" t="s">
        <v>2426</v>
      </c>
      <c r="C82" s="137" t="s">
        <v>2262</v>
      </c>
      <c r="D82" s="137">
        <v>463</v>
      </c>
      <c r="E82" s="135">
        <v>2020</v>
      </c>
      <c r="F82" s="137" t="s">
        <v>2427</v>
      </c>
      <c r="G82" s="137" t="s">
        <v>1422</v>
      </c>
      <c r="H82" s="137" t="s">
        <v>2428</v>
      </c>
      <c r="I82" s="138" t="s">
        <v>1701</v>
      </c>
      <c r="J82" s="139" t="s">
        <v>1701</v>
      </c>
      <c r="K82" s="125"/>
      <c r="L82" s="125"/>
      <c r="M82" s="125"/>
      <c r="N82" s="125"/>
      <c r="O82" s="125"/>
      <c r="P82" s="125"/>
      <c r="Q82" s="125"/>
      <c r="R82" s="125"/>
      <c r="S82" s="125"/>
    </row>
    <row r="83" spans="1:19" s="126" customFormat="1" ht="84" x14ac:dyDescent="0.15">
      <c r="A83" s="134">
        <v>43912</v>
      </c>
      <c r="B83" s="135" t="s">
        <v>2429</v>
      </c>
      <c r="C83" s="137" t="s">
        <v>2262</v>
      </c>
      <c r="D83" s="137">
        <v>459</v>
      </c>
      <c r="E83" s="135">
        <v>2020</v>
      </c>
      <c r="F83" s="137" t="s">
        <v>2430</v>
      </c>
      <c r="G83" s="137" t="s">
        <v>1422</v>
      </c>
      <c r="H83" s="137" t="s">
        <v>2429</v>
      </c>
      <c r="I83" s="138" t="s">
        <v>1701</v>
      </c>
      <c r="J83" s="139" t="s">
        <v>1701</v>
      </c>
      <c r="K83" s="125"/>
      <c r="L83" s="125"/>
      <c r="M83" s="125"/>
      <c r="N83" s="125"/>
      <c r="O83" s="125"/>
      <c r="P83" s="125"/>
      <c r="Q83" s="125"/>
      <c r="R83" s="125"/>
      <c r="S83" s="125"/>
    </row>
    <row r="84" spans="1:19" s="126" customFormat="1" ht="238" x14ac:dyDescent="0.15">
      <c r="A84" s="134">
        <v>43913</v>
      </c>
      <c r="B84" s="135" t="s">
        <v>2431</v>
      </c>
      <c r="C84" s="137" t="s">
        <v>2262</v>
      </c>
      <c r="D84" s="136" t="str">
        <f>HYPERLINK("https://drive.google.com/open?id=1swPTFC7akPLlKdFgR6MCsQmFm5Pp9K7q","469")</f>
        <v>469</v>
      </c>
      <c r="E84" s="135">
        <v>2020</v>
      </c>
      <c r="F84" s="137" t="s">
        <v>2417</v>
      </c>
      <c r="G84" s="137" t="s">
        <v>1422</v>
      </c>
      <c r="H84" s="137" t="s">
        <v>2432</v>
      </c>
      <c r="I84" s="138" t="s">
        <v>1701</v>
      </c>
      <c r="J84" s="139" t="s">
        <v>1701</v>
      </c>
      <c r="K84" s="125"/>
      <c r="L84" s="125"/>
      <c r="M84" s="125"/>
      <c r="N84" s="125"/>
      <c r="O84" s="125"/>
      <c r="P84" s="125"/>
      <c r="Q84" s="125"/>
      <c r="R84" s="125"/>
      <c r="S84" s="125"/>
    </row>
    <row r="85" spans="1:19" s="126" customFormat="1" ht="371" x14ac:dyDescent="0.15">
      <c r="A85" s="134">
        <v>43913</v>
      </c>
      <c r="B85" s="135" t="s">
        <v>2433</v>
      </c>
      <c r="C85" s="137" t="s">
        <v>2262</v>
      </c>
      <c r="D85" s="136" t="str">
        <f>HYPERLINK("https://drive.google.com/open?id=1fFnHsp5dngjak_cL1z8PMe2L3sYGypVq","468")</f>
        <v>468</v>
      </c>
      <c r="E85" s="135">
        <v>2020</v>
      </c>
      <c r="F85" s="137" t="s">
        <v>2266</v>
      </c>
      <c r="G85" s="137" t="s">
        <v>1422</v>
      </c>
      <c r="H85" s="137" t="s">
        <v>2434</v>
      </c>
      <c r="I85" s="138" t="s">
        <v>1701</v>
      </c>
      <c r="J85" s="139" t="s">
        <v>1701</v>
      </c>
      <c r="K85" s="125"/>
      <c r="L85" s="125"/>
      <c r="M85" s="125"/>
      <c r="N85" s="125"/>
      <c r="O85" s="125"/>
      <c r="P85" s="125"/>
      <c r="Q85" s="125"/>
      <c r="R85" s="125"/>
      <c r="S85" s="125"/>
    </row>
    <row r="86" spans="1:19" s="126" customFormat="1" ht="293" x14ac:dyDescent="0.15">
      <c r="A86" s="134">
        <v>43913</v>
      </c>
      <c r="B86" s="154" t="s">
        <v>2435</v>
      </c>
      <c r="C86" s="137" t="s">
        <v>2262</v>
      </c>
      <c r="D86" s="136" t="str">
        <f>HYPERLINK("https://drive.google.com/open?id=1He-f1uN1mTTWrHYffHyajlG0ekm8CM51","467")</f>
        <v>467</v>
      </c>
      <c r="E86" s="135">
        <v>2020</v>
      </c>
      <c r="F86" s="137" t="s">
        <v>2436</v>
      </c>
      <c r="G86" s="137" t="s">
        <v>1422</v>
      </c>
      <c r="H86" s="137" t="s">
        <v>2437</v>
      </c>
      <c r="I86" s="138" t="s">
        <v>1701</v>
      </c>
      <c r="J86" s="139" t="s">
        <v>1701</v>
      </c>
      <c r="K86" s="125"/>
      <c r="L86" s="125"/>
      <c r="M86" s="125"/>
      <c r="N86" s="125"/>
      <c r="O86" s="125"/>
      <c r="P86" s="125"/>
      <c r="Q86" s="125"/>
      <c r="R86" s="125"/>
      <c r="S86" s="125"/>
    </row>
    <row r="87" spans="1:19" s="126" customFormat="1" ht="409.6" x14ac:dyDescent="0.15">
      <c r="A87" s="134">
        <v>43913</v>
      </c>
      <c r="B87" s="158" t="s">
        <v>2438</v>
      </c>
      <c r="C87" s="137" t="s">
        <v>2262</v>
      </c>
      <c r="D87" s="159" t="str">
        <f>HYPERLINK("https://drive.google.com/open?id=11mHv3un0_Emk66fajlr0jYjDZ6AwqE1K","465")</f>
        <v>465</v>
      </c>
      <c r="E87" s="135">
        <v>2020</v>
      </c>
      <c r="F87" s="137" t="s">
        <v>1629</v>
      </c>
      <c r="G87" s="137" t="s">
        <v>1422</v>
      </c>
      <c r="H87" s="137" t="s">
        <v>2439</v>
      </c>
      <c r="I87" s="138" t="s">
        <v>1701</v>
      </c>
      <c r="J87" s="139" t="s">
        <v>1701</v>
      </c>
      <c r="K87" s="125"/>
      <c r="L87" s="125"/>
      <c r="M87" s="125"/>
      <c r="N87" s="125"/>
      <c r="O87" s="125"/>
      <c r="P87" s="125"/>
      <c r="Q87" s="125"/>
      <c r="R87" s="125"/>
      <c r="S87" s="125"/>
    </row>
    <row r="88" spans="1:19" s="126" customFormat="1" ht="140" x14ac:dyDescent="0.15">
      <c r="A88" s="134">
        <v>43913</v>
      </c>
      <c r="B88" s="135" t="s">
        <v>2440</v>
      </c>
      <c r="C88" s="137" t="s">
        <v>2262</v>
      </c>
      <c r="D88" s="137">
        <v>466</v>
      </c>
      <c r="E88" s="135">
        <v>2020</v>
      </c>
      <c r="F88" s="137" t="s">
        <v>2441</v>
      </c>
      <c r="G88" s="137" t="s">
        <v>1422</v>
      </c>
      <c r="H88" s="137" t="s">
        <v>2442</v>
      </c>
      <c r="I88" s="138" t="s">
        <v>1701</v>
      </c>
      <c r="J88" s="139" t="s">
        <v>1701</v>
      </c>
      <c r="K88" s="125"/>
      <c r="L88" s="125"/>
      <c r="M88" s="125"/>
      <c r="N88" s="125"/>
      <c r="O88" s="125"/>
      <c r="P88" s="125"/>
      <c r="Q88" s="125"/>
      <c r="R88" s="125"/>
      <c r="S88" s="125"/>
    </row>
    <row r="89" spans="1:19" s="126" customFormat="1" ht="384" x14ac:dyDescent="0.15">
      <c r="A89" s="134">
        <v>43914</v>
      </c>
      <c r="B89" s="154" t="s">
        <v>2443</v>
      </c>
      <c r="C89" s="137" t="s">
        <v>2262</v>
      </c>
      <c r="D89" s="136" t="str">
        <f>HYPERLINK("https://drive.google.com/open?id=11mHv3un0_Emk66fajlr0jYjDZ6AwqE1K","470")</f>
        <v>470</v>
      </c>
      <c r="E89" s="135">
        <v>2020</v>
      </c>
      <c r="F89" s="157" t="s">
        <v>2436</v>
      </c>
      <c r="G89" s="137" t="s">
        <v>1422</v>
      </c>
      <c r="H89" s="137" t="s">
        <v>2444</v>
      </c>
      <c r="I89" s="138" t="s">
        <v>1701</v>
      </c>
      <c r="J89" s="139" t="s">
        <v>1701</v>
      </c>
      <c r="K89" s="125"/>
      <c r="L89" s="125"/>
      <c r="M89" s="125"/>
      <c r="N89" s="125"/>
      <c r="O89" s="125"/>
      <c r="P89" s="125"/>
      <c r="Q89" s="125"/>
      <c r="R89" s="125"/>
      <c r="S89" s="125"/>
    </row>
    <row r="90" spans="1:19" s="126" customFormat="1" ht="210" x14ac:dyDescent="0.15">
      <c r="A90" s="134">
        <v>43914</v>
      </c>
      <c r="B90" s="135" t="s">
        <v>2445</v>
      </c>
      <c r="C90" s="137" t="s">
        <v>2241</v>
      </c>
      <c r="D90" s="136" t="str">
        <f>HYPERLINK("https://drive.google.com/open?id=1A1TDrXN9QiJvX--P7aXM3dW0-KVtlJnp","833")</f>
        <v>833</v>
      </c>
      <c r="E90" s="135">
        <v>2020</v>
      </c>
      <c r="F90" s="137" t="s">
        <v>2446</v>
      </c>
      <c r="G90" s="137" t="s">
        <v>1422</v>
      </c>
      <c r="H90" s="137" t="s">
        <v>2447</v>
      </c>
      <c r="I90" s="138" t="s">
        <v>1701</v>
      </c>
      <c r="J90" s="139" t="s">
        <v>1701</v>
      </c>
      <c r="K90" s="125"/>
      <c r="L90" s="125"/>
      <c r="M90" s="125"/>
      <c r="N90" s="125"/>
      <c r="O90" s="125"/>
      <c r="P90" s="125"/>
      <c r="Q90" s="125"/>
      <c r="R90" s="125"/>
      <c r="S90" s="125"/>
    </row>
    <row r="91" spans="1:19" s="126" customFormat="1" ht="224" x14ac:dyDescent="0.15">
      <c r="A91" s="134">
        <v>43914</v>
      </c>
      <c r="B91" s="135" t="s">
        <v>2448</v>
      </c>
      <c r="C91" s="137" t="s">
        <v>2241</v>
      </c>
      <c r="D91" s="136" t="str">
        <f>HYPERLINK("https://drive.google.com/open?id=17OfAf_CrRG5pIu0Vj1BuBrHhoQKZq85y","3133")</f>
        <v>3133</v>
      </c>
      <c r="E91" s="135">
        <v>2020</v>
      </c>
      <c r="F91" s="137" t="s">
        <v>2449</v>
      </c>
      <c r="G91" s="137" t="s">
        <v>1422</v>
      </c>
      <c r="H91" s="137" t="s">
        <v>2450</v>
      </c>
      <c r="I91" s="138" t="s">
        <v>1701</v>
      </c>
      <c r="J91" s="139" t="s">
        <v>1701</v>
      </c>
      <c r="K91" s="125"/>
      <c r="L91" s="125"/>
      <c r="M91" s="125"/>
      <c r="N91" s="125"/>
      <c r="O91" s="125"/>
      <c r="P91" s="125"/>
      <c r="Q91" s="125"/>
      <c r="R91" s="125"/>
      <c r="S91" s="125"/>
    </row>
    <row r="92" spans="1:19" s="126" customFormat="1" ht="252" x14ac:dyDescent="0.15">
      <c r="A92" s="134">
        <v>43915</v>
      </c>
      <c r="B92" s="154" t="s">
        <v>2451</v>
      </c>
      <c r="C92" s="137" t="s">
        <v>2262</v>
      </c>
      <c r="D92" s="136" t="str">
        <f>HYPERLINK("https://drive.google.com/open?id=1KaBQhkhp0DlI_OeqCsg9Wu7r779DGElp","476")</f>
        <v>476</v>
      </c>
      <c r="E92" s="135">
        <v>2020</v>
      </c>
      <c r="F92" s="137" t="s">
        <v>1140</v>
      </c>
      <c r="G92" s="137" t="s">
        <v>1422</v>
      </c>
      <c r="H92" s="137" t="s">
        <v>2452</v>
      </c>
      <c r="I92" s="138" t="s">
        <v>1701</v>
      </c>
      <c r="J92" s="139" t="s">
        <v>1701</v>
      </c>
      <c r="K92" s="125"/>
      <c r="L92" s="125"/>
      <c r="M92" s="125"/>
      <c r="N92" s="125"/>
      <c r="O92" s="125"/>
      <c r="P92" s="125"/>
      <c r="Q92" s="125"/>
      <c r="R92" s="125"/>
      <c r="S92" s="125"/>
    </row>
    <row r="93" spans="1:19" s="126" customFormat="1" ht="182" x14ac:dyDescent="0.15">
      <c r="A93" s="134">
        <v>43915</v>
      </c>
      <c r="B93" s="154" t="s">
        <v>2453</v>
      </c>
      <c r="C93" s="137" t="s">
        <v>2262</v>
      </c>
      <c r="D93" s="136" t="str">
        <f>HYPERLINK("https://drive.google.com/open?id=1D-RcY1qXzXV4KFUJsiU4RkjHlIS-Togw","475")</f>
        <v>475</v>
      </c>
      <c r="E93" s="135">
        <v>2020</v>
      </c>
      <c r="F93" s="137" t="s">
        <v>2454</v>
      </c>
      <c r="G93" s="137" t="s">
        <v>1422</v>
      </c>
      <c r="H93" s="137" t="s">
        <v>2455</v>
      </c>
      <c r="I93" s="138" t="s">
        <v>1701</v>
      </c>
      <c r="J93" s="139" t="s">
        <v>1701</v>
      </c>
      <c r="K93" s="125"/>
      <c r="L93" s="125"/>
      <c r="M93" s="125"/>
      <c r="N93" s="125"/>
      <c r="O93" s="125"/>
      <c r="P93" s="125"/>
      <c r="Q93" s="125"/>
      <c r="R93" s="125"/>
      <c r="S93" s="125"/>
    </row>
    <row r="94" spans="1:19" s="126" customFormat="1" ht="345" x14ac:dyDescent="0.15">
      <c r="A94" s="134">
        <v>43915</v>
      </c>
      <c r="B94" s="154" t="s">
        <v>2456</v>
      </c>
      <c r="C94" s="137" t="s">
        <v>2262</v>
      </c>
      <c r="D94" s="136" t="str">
        <f>HYPERLINK("https://drive.google.com/open?id=1zaOfhgCQAY8v5DZ6_Fh4zcGwp3Agu_ol","473")</f>
        <v>473</v>
      </c>
      <c r="E94" s="135">
        <v>2020</v>
      </c>
      <c r="F94" s="137" t="s">
        <v>2266</v>
      </c>
      <c r="G94" s="137" t="s">
        <v>1422</v>
      </c>
      <c r="H94" s="137" t="s">
        <v>2457</v>
      </c>
      <c r="I94" s="138" t="s">
        <v>1701</v>
      </c>
      <c r="J94" s="139" t="s">
        <v>1701</v>
      </c>
      <c r="K94" s="125"/>
      <c r="L94" s="125"/>
      <c r="M94" s="125"/>
      <c r="N94" s="125"/>
      <c r="O94" s="125"/>
      <c r="P94" s="125"/>
      <c r="Q94" s="125"/>
      <c r="R94" s="125"/>
      <c r="S94" s="125"/>
    </row>
    <row r="95" spans="1:19" s="126" customFormat="1" ht="345" x14ac:dyDescent="0.15">
      <c r="A95" s="134">
        <v>43915</v>
      </c>
      <c r="B95" s="135" t="s">
        <v>2458</v>
      </c>
      <c r="C95" s="137" t="s">
        <v>2262</v>
      </c>
      <c r="D95" s="136" t="str">
        <f>HYPERLINK("https://drive.google.com/open?id=1ZYNTvHz4wQyvSv0xPzuwq5ETSEbukvp4","471")</f>
        <v>471</v>
      </c>
      <c r="E95" s="135">
        <v>2020</v>
      </c>
      <c r="F95" s="137" t="s">
        <v>2459</v>
      </c>
      <c r="G95" s="137" t="s">
        <v>1422</v>
      </c>
      <c r="H95" s="137" t="s">
        <v>2460</v>
      </c>
      <c r="I95" s="138" t="s">
        <v>1701</v>
      </c>
      <c r="J95" s="139" t="s">
        <v>1701</v>
      </c>
      <c r="K95" s="125"/>
      <c r="L95" s="125"/>
      <c r="M95" s="125"/>
      <c r="N95" s="125"/>
      <c r="O95" s="125"/>
      <c r="P95" s="125"/>
      <c r="Q95" s="125"/>
      <c r="R95" s="125"/>
      <c r="S95" s="125"/>
    </row>
    <row r="96" spans="1:19" s="126" customFormat="1" ht="112" x14ac:dyDescent="0.15">
      <c r="A96" s="134">
        <v>43915</v>
      </c>
      <c r="B96" s="135" t="s">
        <v>2461</v>
      </c>
      <c r="C96" s="137" t="s">
        <v>2262</v>
      </c>
      <c r="D96" s="137">
        <v>477</v>
      </c>
      <c r="E96" s="135">
        <v>2020</v>
      </c>
      <c r="F96" s="137" t="s">
        <v>2430</v>
      </c>
      <c r="G96" s="137" t="s">
        <v>1422</v>
      </c>
      <c r="H96" s="137" t="s">
        <v>2461</v>
      </c>
      <c r="I96" s="138" t="s">
        <v>1701</v>
      </c>
      <c r="J96" s="139" t="s">
        <v>1701</v>
      </c>
      <c r="K96" s="125"/>
      <c r="L96" s="125"/>
      <c r="M96" s="125"/>
      <c r="N96" s="125"/>
      <c r="O96" s="125"/>
      <c r="P96" s="125"/>
      <c r="Q96" s="125"/>
      <c r="R96" s="125"/>
      <c r="S96" s="125"/>
    </row>
    <row r="97" spans="1:19" s="126" customFormat="1" ht="409.6" x14ac:dyDescent="0.15">
      <c r="A97" s="134">
        <v>43915</v>
      </c>
      <c r="B97" s="135" t="s">
        <v>2462</v>
      </c>
      <c r="C97" s="137" t="s">
        <v>2262</v>
      </c>
      <c r="D97" s="137">
        <v>474</v>
      </c>
      <c r="E97" s="135">
        <v>2020</v>
      </c>
      <c r="F97" s="137" t="s">
        <v>2454</v>
      </c>
      <c r="G97" s="137" t="s">
        <v>1422</v>
      </c>
      <c r="H97" s="137" t="s">
        <v>2462</v>
      </c>
      <c r="I97" s="138" t="s">
        <v>1701</v>
      </c>
      <c r="J97" s="139" t="s">
        <v>1701</v>
      </c>
      <c r="K97" s="125"/>
      <c r="L97" s="125"/>
      <c r="M97" s="125"/>
      <c r="N97" s="125"/>
      <c r="O97" s="125"/>
      <c r="P97" s="125"/>
      <c r="Q97" s="125"/>
      <c r="R97" s="125"/>
      <c r="S97" s="125"/>
    </row>
    <row r="98" spans="1:19" s="126" customFormat="1" ht="98" x14ac:dyDescent="0.15">
      <c r="A98" s="134">
        <v>43916</v>
      </c>
      <c r="B98" s="135" t="s">
        <v>2463</v>
      </c>
      <c r="C98" s="137" t="s">
        <v>2262</v>
      </c>
      <c r="D98" s="137">
        <v>483</v>
      </c>
      <c r="E98" s="135">
        <v>2020</v>
      </c>
      <c r="F98" s="137" t="s">
        <v>2430</v>
      </c>
      <c r="G98" s="137" t="s">
        <v>1422</v>
      </c>
      <c r="H98" s="137" t="s">
        <v>2463</v>
      </c>
      <c r="I98" s="138" t="s">
        <v>1701</v>
      </c>
      <c r="J98" s="139" t="s">
        <v>1701</v>
      </c>
      <c r="K98" s="125"/>
      <c r="L98" s="125"/>
      <c r="M98" s="125"/>
      <c r="N98" s="125"/>
      <c r="O98" s="125"/>
      <c r="P98" s="125"/>
      <c r="Q98" s="125"/>
      <c r="R98" s="125"/>
      <c r="S98" s="125"/>
    </row>
    <row r="99" spans="1:19" s="126" customFormat="1" ht="70" x14ac:dyDescent="0.15">
      <c r="A99" s="134">
        <v>43916</v>
      </c>
      <c r="B99" s="135" t="s">
        <v>2464</v>
      </c>
      <c r="C99" s="137" t="s">
        <v>2262</v>
      </c>
      <c r="D99" s="137">
        <v>480</v>
      </c>
      <c r="E99" s="135">
        <v>2020</v>
      </c>
      <c r="F99" s="137" t="s">
        <v>2430</v>
      </c>
      <c r="G99" s="137" t="s">
        <v>1422</v>
      </c>
      <c r="H99" s="137" t="s">
        <v>2464</v>
      </c>
      <c r="I99" s="138" t="s">
        <v>1701</v>
      </c>
      <c r="J99" s="139" t="s">
        <v>1701</v>
      </c>
      <c r="K99" s="125"/>
      <c r="L99" s="125"/>
      <c r="M99" s="125"/>
      <c r="N99" s="125"/>
      <c r="O99" s="125"/>
      <c r="P99" s="125"/>
      <c r="Q99" s="125"/>
      <c r="R99" s="125"/>
      <c r="S99" s="125"/>
    </row>
    <row r="100" spans="1:19" s="126" customFormat="1" ht="409.6" x14ac:dyDescent="0.15">
      <c r="A100" s="134">
        <v>43917</v>
      </c>
      <c r="B100" s="135" t="s">
        <v>2465</v>
      </c>
      <c r="C100" s="137" t="s">
        <v>2262</v>
      </c>
      <c r="D100" s="136" t="str">
        <f>HYPERLINK("https://drive.google.com/open?id=15B1L0G9IuHl3ZZt1k0cZDmvRvI4j4rug","488")</f>
        <v>488</v>
      </c>
      <c r="E100" s="135">
        <v>2020</v>
      </c>
      <c r="F100" s="137" t="s">
        <v>2010</v>
      </c>
      <c r="G100" s="137" t="s">
        <v>1422</v>
      </c>
      <c r="H100" s="137" t="s">
        <v>2466</v>
      </c>
      <c r="I100" s="138" t="s">
        <v>1701</v>
      </c>
      <c r="J100" s="139" t="s">
        <v>1701</v>
      </c>
      <c r="K100" s="125"/>
      <c r="L100" s="125"/>
      <c r="M100" s="125"/>
      <c r="N100" s="125"/>
      <c r="O100" s="125"/>
      <c r="P100" s="125"/>
      <c r="Q100" s="125"/>
      <c r="R100" s="125"/>
      <c r="S100" s="125"/>
    </row>
    <row r="101" spans="1:19" s="126" customFormat="1" ht="332" x14ac:dyDescent="0.15">
      <c r="A101" s="134">
        <v>43917</v>
      </c>
      <c r="B101" s="135" t="s">
        <v>2467</v>
      </c>
      <c r="C101" s="137" t="s">
        <v>2262</v>
      </c>
      <c r="D101" s="136" t="str">
        <f>HYPERLINK("https://drive.google.com/open?id=1SnVRcZraHRbEdGYwjIrRhh06Jx-WnT5O","487")</f>
        <v>487</v>
      </c>
      <c r="E101" s="135">
        <v>2020</v>
      </c>
      <c r="F101" s="137" t="s">
        <v>2417</v>
      </c>
      <c r="G101" s="137" t="s">
        <v>1422</v>
      </c>
      <c r="H101" s="137" t="s">
        <v>2468</v>
      </c>
      <c r="I101" s="138" t="s">
        <v>1701</v>
      </c>
      <c r="J101" s="139" t="s">
        <v>1701</v>
      </c>
      <c r="K101" s="125"/>
      <c r="L101" s="125"/>
      <c r="M101" s="125"/>
      <c r="N101" s="125"/>
      <c r="O101" s="125"/>
      <c r="P101" s="125"/>
      <c r="Q101" s="125"/>
      <c r="R101" s="125"/>
      <c r="S101" s="125"/>
    </row>
    <row r="102" spans="1:19" s="126" customFormat="1" ht="409.6" x14ac:dyDescent="0.15">
      <c r="A102" s="134">
        <v>43917</v>
      </c>
      <c r="B102" s="135" t="s">
        <v>2469</v>
      </c>
      <c r="C102" s="137" t="s">
        <v>2262</v>
      </c>
      <c r="D102" s="136" t="str">
        <f>HYPERLINK("https://drive.google.com/open?id=1ipMQaGzx5zNtg_fF4TeN38W9EbH02Z68","486")</f>
        <v>486</v>
      </c>
      <c r="E102" s="135">
        <v>2020</v>
      </c>
      <c r="F102" s="137" t="s">
        <v>2459</v>
      </c>
      <c r="G102" s="137" t="s">
        <v>1422</v>
      </c>
      <c r="H102" s="137" t="s">
        <v>2470</v>
      </c>
      <c r="I102" s="138" t="s">
        <v>1701</v>
      </c>
      <c r="J102" s="139" t="s">
        <v>1701</v>
      </c>
      <c r="K102" s="125"/>
      <c r="L102" s="125"/>
      <c r="M102" s="125"/>
      <c r="N102" s="125"/>
      <c r="O102" s="125"/>
      <c r="P102" s="125"/>
      <c r="Q102" s="125"/>
      <c r="R102" s="125"/>
      <c r="S102" s="125"/>
    </row>
    <row r="103" spans="1:19" s="126" customFormat="1" ht="252" x14ac:dyDescent="0.15">
      <c r="A103" s="134">
        <v>43917</v>
      </c>
      <c r="B103" s="160" t="s">
        <v>2471</v>
      </c>
      <c r="C103" s="137" t="s">
        <v>2241</v>
      </c>
      <c r="D103" s="136" t="str">
        <f>HYPERLINK("https://drive.google.com/open?id=1rU9G__vMFywJNAAtRM5iqpvybsvhM3rL","3196")</f>
        <v>3196</v>
      </c>
      <c r="E103" s="135">
        <v>2020</v>
      </c>
      <c r="F103" s="137" t="s">
        <v>2449</v>
      </c>
      <c r="G103" s="137" t="s">
        <v>1422</v>
      </c>
      <c r="H103" s="137" t="s">
        <v>2472</v>
      </c>
      <c r="I103" s="138" t="s">
        <v>1701</v>
      </c>
      <c r="J103" s="139" t="s">
        <v>1701</v>
      </c>
      <c r="K103" s="125"/>
      <c r="L103" s="125"/>
      <c r="M103" s="125"/>
      <c r="N103" s="125"/>
      <c r="O103" s="125"/>
      <c r="P103" s="125"/>
      <c r="Q103" s="125"/>
      <c r="R103" s="125"/>
      <c r="S103" s="125"/>
    </row>
    <row r="104" spans="1:19" s="126" customFormat="1" ht="98" x14ac:dyDescent="0.15">
      <c r="A104" s="134">
        <v>43917</v>
      </c>
      <c r="B104" s="135" t="s">
        <v>2473</v>
      </c>
      <c r="C104" s="137" t="s">
        <v>2262</v>
      </c>
      <c r="D104" s="137">
        <v>485</v>
      </c>
      <c r="E104" s="135">
        <v>2020</v>
      </c>
      <c r="F104" s="137" t="s">
        <v>2430</v>
      </c>
      <c r="G104" s="137" t="s">
        <v>1422</v>
      </c>
      <c r="H104" s="137" t="s">
        <v>2473</v>
      </c>
      <c r="I104" s="138" t="s">
        <v>1701</v>
      </c>
      <c r="J104" s="139" t="s">
        <v>1701</v>
      </c>
      <c r="K104" s="125"/>
      <c r="L104" s="125"/>
      <c r="M104" s="125"/>
      <c r="N104" s="125"/>
      <c r="O104" s="125"/>
      <c r="P104" s="125"/>
      <c r="Q104" s="125"/>
      <c r="R104" s="125"/>
      <c r="S104" s="125"/>
    </row>
    <row r="105" spans="1:19" s="126" customFormat="1" ht="332" x14ac:dyDescent="0.15">
      <c r="A105" s="134">
        <v>43918</v>
      </c>
      <c r="B105" s="135" t="s">
        <v>2474</v>
      </c>
      <c r="C105" s="137" t="s">
        <v>2262</v>
      </c>
      <c r="D105" s="136" t="str">
        <f>HYPERLINK("https://drive.google.com/open?id=1jwkIbBFvbETGaB3Lsb1f-tuGU9_2zlJW","492")</f>
        <v>492</v>
      </c>
      <c r="E105" s="135">
        <v>2020</v>
      </c>
      <c r="F105" s="137" t="s">
        <v>2266</v>
      </c>
      <c r="G105" s="137" t="s">
        <v>1422</v>
      </c>
      <c r="H105" s="137" t="s">
        <v>2475</v>
      </c>
      <c r="I105" s="138" t="s">
        <v>1701</v>
      </c>
      <c r="J105" s="139" t="s">
        <v>1701</v>
      </c>
      <c r="K105" s="125"/>
      <c r="L105" s="125"/>
      <c r="M105" s="125"/>
      <c r="N105" s="125"/>
      <c r="O105" s="125"/>
      <c r="P105" s="125"/>
      <c r="Q105" s="125"/>
      <c r="R105" s="125"/>
      <c r="S105" s="125"/>
    </row>
    <row r="106" spans="1:19" s="126" customFormat="1" ht="409.6" x14ac:dyDescent="0.15">
      <c r="A106" s="134">
        <v>43918</v>
      </c>
      <c r="B106" s="135" t="s">
        <v>2476</v>
      </c>
      <c r="C106" s="137" t="s">
        <v>2262</v>
      </c>
      <c r="D106" s="136" t="str">
        <f>HYPERLINK("https://drive.google.com/open?id=10LBLPcqHZHGwjDH77idzB9CEvMfD_iDl","491")</f>
        <v>491</v>
      </c>
      <c r="E106" s="135">
        <v>2020</v>
      </c>
      <c r="F106" s="137" t="s">
        <v>2417</v>
      </c>
      <c r="G106" s="137" t="s">
        <v>1422</v>
      </c>
      <c r="H106" s="137" t="s">
        <v>2477</v>
      </c>
      <c r="I106" s="138" t="s">
        <v>1701</v>
      </c>
      <c r="J106" s="139" t="s">
        <v>1701</v>
      </c>
      <c r="K106" s="125"/>
      <c r="L106" s="125"/>
      <c r="M106" s="125"/>
      <c r="N106" s="125"/>
      <c r="O106" s="125"/>
      <c r="P106" s="125"/>
      <c r="Q106" s="125"/>
      <c r="R106" s="125"/>
      <c r="S106" s="125"/>
    </row>
    <row r="107" spans="1:19" s="126" customFormat="1" ht="409.6" x14ac:dyDescent="0.15">
      <c r="A107" s="134">
        <v>43919</v>
      </c>
      <c r="B107" s="135" t="s">
        <v>2478</v>
      </c>
      <c r="C107" s="137" t="s">
        <v>2262</v>
      </c>
      <c r="D107" s="136" t="str">
        <f>HYPERLINK("https://drive.google.com/open?id=10PmzKo-TfTbF2qIgcb-DJXsngQSL35FL","493")</f>
        <v>493</v>
      </c>
      <c r="E107" s="135">
        <v>2020</v>
      </c>
      <c r="F107" s="137" t="s">
        <v>2393</v>
      </c>
      <c r="G107" s="137" t="s">
        <v>1422</v>
      </c>
      <c r="H107" s="137" t="s">
        <v>2479</v>
      </c>
      <c r="I107" s="138" t="s">
        <v>1701</v>
      </c>
      <c r="J107" s="139" t="s">
        <v>1701</v>
      </c>
      <c r="K107" s="125"/>
      <c r="L107" s="125"/>
      <c r="M107" s="125"/>
      <c r="N107" s="125"/>
      <c r="O107" s="125"/>
      <c r="P107" s="125"/>
      <c r="Q107" s="125"/>
      <c r="R107" s="125"/>
      <c r="S107" s="125"/>
    </row>
    <row r="108" spans="1:19" s="126" customFormat="1" ht="345" x14ac:dyDescent="0.15">
      <c r="A108" s="134">
        <v>43919</v>
      </c>
      <c r="B108" s="135" t="s">
        <v>2480</v>
      </c>
      <c r="C108" s="137" t="s">
        <v>2238</v>
      </c>
      <c r="D108" s="136" t="str">
        <f>HYPERLINK("https://drive.google.com/open?id=14SFcwi_jaDvHOazznPvxjz5NLnz1mnf9","27")</f>
        <v>27</v>
      </c>
      <c r="E108" s="135">
        <v>2020</v>
      </c>
      <c r="F108" s="136" t="s">
        <v>1379</v>
      </c>
      <c r="G108" s="137" t="s">
        <v>1422</v>
      </c>
      <c r="H108" s="137" t="s">
        <v>2481</v>
      </c>
      <c r="I108" s="138" t="s">
        <v>1701</v>
      </c>
      <c r="J108" s="139" t="s">
        <v>1701</v>
      </c>
      <c r="K108" s="125"/>
      <c r="L108" s="125"/>
      <c r="M108" s="125"/>
      <c r="N108" s="125"/>
      <c r="O108" s="125"/>
      <c r="P108" s="125"/>
      <c r="Q108" s="125"/>
      <c r="R108" s="125"/>
      <c r="S108" s="125"/>
    </row>
    <row r="109" spans="1:19" s="126" customFormat="1" ht="224" x14ac:dyDescent="0.15">
      <c r="A109" s="134">
        <v>43920</v>
      </c>
      <c r="B109" s="160" t="s">
        <v>2482</v>
      </c>
      <c r="C109" s="137" t="s">
        <v>2241</v>
      </c>
      <c r="D109" s="136" t="str">
        <f>HYPERLINK("https://drive.google.com/open?id=1NP6ZpFKn_MJbkOM_14a38bOmwAgVDIiJ","853")</f>
        <v>853</v>
      </c>
      <c r="E109" s="135">
        <v>2020</v>
      </c>
      <c r="F109" s="137" t="s">
        <v>1379</v>
      </c>
      <c r="G109" s="137" t="s">
        <v>1422</v>
      </c>
      <c r="H109" s="137" t="s">
        <v>2483</v>
      </c>
      <c r="I109" s="138" t="s">
        <v>1701</v>
      </c>
      <c r="J109" s="139" t="s">
        <v>1701</v>
      </c>
      <c r="K109" s="125"/>
      <c r="L109" s="125"/>
      <c r="M109" s="125"/>
      <c r="N109" s="125"/>
      <c r="O109" s="125"/>
      <c r="P109" s="125"/>
      <c r="Q109" s="125"/>
      <c r="R109" s="125"/>
      <c r="S109" s="125"/>
    </row>
    <row r="110" spans="1:19" s="126" customFormat="1" ht="409.6" x14ac:dyDescent="0.15">
      <c r="A110" s="134">
        <v>43921</v>
      </c>
      <c r="B110" s="135" t="s">
        <v>2484</v>
      </c>
      <c r="C110" s="137" t="s">
        <v>2262</v>
      </c>
      <c r="D110" s="136" t="str">
        <f>HYPERLINK("https://drive.google.com/open?id=1IL-qeRpk4qWuIJUcmi5MNS8QjPLI2WL4","500")</f>
        <v>500</v>
      </c>
      <c r="E110" s="135">
        <v>2020</v>
      </c>
      <c r="F110" s="137" t="s">
        <v>2010</v>
      </c>
      <c r="G110" s="137" t="s">
        <v>1422</v>
      </c>
      <c r="H110" s="137" t="s">
        <v>2485</v>
      </c>
      <c r="I110" s="138" t="s">
        <v>1701</v>
      </c>
      <c r="J110" s="139" t="s">
        <v>1701</v>
      </c>
      <c r="K110" s="125"/>
      <c r="L110" s="125"/>
      <c r="M110" s="125"/>
      <c r="N110" s="125"/>
      <c r="O110" s="125"/>
      <c r="P110" s="125"/>
      <c r="Q110" s="125"/>
      <c r="R110" s="125"/>
      <c r="S110" s="125"/>
    </row>
    <row r="111" spans="1:19" s="126" customFormat="1" ht="371" x14ac:dyDescent="0.15">
      <c r="A111" s="134">
        <v>43922</v>
      </c>
      <c r="B111" s="135" t="s">
        <v>2486</v>
      </c>
      <c r="C111" s="137" t="s">
        <v>2262</v>
      </c>
      <c r="D111" s="136" t="str">
        <f>HYPERLINK("https://drive.google.com/open?id=1BRuxljzry5BcMTr4D6-YM5ajApTOvwKd","507")</f>
        <v>507</v>
      </c>
      <c r="E111" s="135">
        <v>2020</v>
      </c>
      <c r="F111" s="137" t="s">
        <v>2271</v>
      </c>
      <c r="G111" s="137" t="s">
        <v>1422</v>
      </c>
      <c r="H111" s="137" t="s">
        <v>2487</v>
      </c>
      <c r="I111" s="138" t="s">
        <v>1701</v>
      </c>
      <c r="J111" s="139" t="s">
        <v>1701</v>
      </c>
      <c r="K111" s="125"/>
      <c r="L111" s="125"/>
      <c r="M111" s="125"/>
      <c r="N111" s="125"/>
      <c r="O111" s="125"/>
      <c r="P111" s="125"/>
      <c r="Q111" s="125"/>
      <c r="R111" s="125"/>
      <c r="S111" s="125"/>
    </row>
    <row r="112" spans="1:19" s="126" customFormat="1" ht="238" x14ac:dyDescent="0.15">
      <c r="A112" s="134">
        <v>43922</v>
      </c>
      <c r="B112" s="160" t="s">
        <v>2488</v>
      </c>
      <c r="C112" s="137" t="s">
        <v>2241</v>
      </c>
      <c r="D112" s="136" t="str">
        <f>HYPERLINK("https://drive.google.com/open?id=1Io0xZyDYRbYi81l_kCoqOMlOhlhpV5A_","385")</f>
        <v>385</v>
      </c>
      <c r="E112" s="135">
        <v>2020</v>
      </c>
      <c r="F112" s="137" t="s">
        <v>2489</v>
      </c>
      <c r="G112" s="137" t="s">
        <v>1422</v>
      </c>
      <c r="H112" s="137" t="s">
        <v>2490</v>
      </c>
      <c r="I112" s="138" t="s">
        <v>1701</v>
      </c>
      <c r="J112" s="139" t="s">
        <v>1701</v>
      </c>
      <c r="K112" s="125"/>
      <c r="L112" s="125"/>
      <c r="M112" s="125"/>
      <c r="N112" s="125"/>
      <c r="O112" s="125"/>
      <c r="P112" s="125"/>
      <c r="Q112" s="125"/>
      <c r="R112" s="125"/>
      <c r="S112" s="125"/>
    </row>
    <row r="113" spans="1:19" s="126" customFormat="1" ht="306" x14ac:dyDescent="0.15">
      <c r="A113" s="134">
        <v>43922</v>
      </c>
      <c r="B113" s="160" t="s">
        <v>2491</v>
      </c>
      <c r="C113" s="137" t="s">
        <v>2241</v>
      </c>
      <c r="D113" s="136" t="str">
        <f>HYPERLINK("https://drive.google.com/open?id=1GAJDUuxbtF97UH622T4ek1lMtUXVmA09","876")</f>
        <v>876</v>
      </c>
      <c r="E113" s="135">
        <v>2020</v>
      </c>
      <c r="F113" s="137" t="s">
        <v>1379</v>
      </c>
      <c r="G113" s="137" t="s">
        <v>1422</v>
      </c>
      <c r="H113" s="137" t="s">
        <v>2492</v>
      </c>
      <c r="I113" s="138" t="s">
        <v>1701</v>
      </c>
      <c r="J113" s="139" t="s">
        <v>1701</v>
      </c>
      <c r="K113" s="125"/>
      <c r="L113" s="125"/>
      <c r="M113" s="125"/>
      <c r="N113" s="125"/>
      <c r="O113" s="125"/>
      <c r="P113" s="125"/>
      <c r="Q113" s="125"/>
      <c r="R113" s="125"/>
      <c r="S113" s="125"/>
    </row>
    <row r="114" spans="1:19" s="126" customFormat="1" ht="112" x14ac:dyDescent="0.15">
      <c r="A114" s="134">
        <v>43922</v>
      </c>
      <c r="B114" s="135" t="s">
        <v>2493</v>
      </c>
      <c r="C114" s="137" t="s">
        <v>2262</v>
      </c>
      <c r="D114" s="137">
        <v>508</v>
      </c>
      <c r="E114" s="135">
        <v>2020</v>
      </c>
      <c r="F114" s="137" t="s">
        <v>2430</v>
      </c>
      <c r="G114" s="137" t="s">
        <v>1422</v>
      </c>
      <c r="H114" s="137" t="s">
        <v>2494</v>
      </c>
      <c r="I114" s="138" t="s">
        <v>1701</v>
      </c>
      <c r="J114" s="139" t="s">
        <v>1701</v>
      </c>
      <c r="K114" s="125"/>
      <c r="L114" s="125"/>
      <c r="M114" s="125"/>
      <c r="N114" s="125"/>
      <c r="O114" s="125"/>
      <c r="P114" s="125"/>
      <c r="Q114" s="125"/>
      <c r="R114" s="125"/>
      <c r="S114" s="125"/>
    </row>
    <row r="115" spans="1:19" s="126" customFormat="1" ht="266" x14ac:dyDescent="0.15">
      <c r="A115" s="134">
        <v>43922</v>
      </c>
      <c r="B115" s="135" t="s">
        <v>2495</v>
      </c>
      <c r="C115" s="137" t="s">
        <v>2262</v>
      </c>
      <c r="D115" s="137">
        <v>506</v>
      </c>
      <c r="E115" s="135">
        <v>2020</v>
      </c>
      <c r="F115" s="137" t="s">
        <v>2430</v>
      </c>
      <c r="G115" s="137" t="s">
        <v>1422</v>
      </c>
      <c r="H115" s="137" t="s">
        <v>2495</v>
      </c>
      <c r="I115" s="138" t="s">
        <v>1701</v>
      </c>
      <c r="J115" s="139" t="s">
        <v>1701</v>
      </c>
      <c r="K115" s="125"/>
      <c r="L115" s="125"/>
      <c r="M115" s="125"/>
      <c r="N115" s="125"/>
      <c r="O115" s="125"/>
      <c r="P115" s="125"/>
      <c r="Q115" s="125"/>
      <c r="R115" s="125"/>
      <c r="S115" s="125"/>
    </row>
    <row r="116" spans="1:19" s="126" customFormat="1" ht="319" x14ac:dyDescent="0.15">
      <c r="A116" s="134">
        <v>43923</v>
      </c>
      <c r="B116" s="135" t="s">
        <v>2496</v>
      </c>
      <c r="C116" s="137" t="s">
        <v>2262</v>
      </c>
      <c r="D116" s="136" t="str">
        <f>HYPERLINK("https://drive.google.com/open?id=1S6cFxkuNRiWGnNz5iATb1wvIMGYt8BN4","513")</f>
        <v>513</v>
      </c>
      <c r="E116" s="135">
        <v>2020</v>
      </c>
      <c r="F116" s="137" t="s">
        <v>2266</v>
      </c>
      <c r="G116" s="137" t="s">
        <v>1422</v>
      </c>
      <c r="H116" s="137" t="s">
        <v>2497</v>
      </c>
      <c r="I116" s="138" t="s">
        <v>1701</v>
      </c>
      <c r="J116" s="139" t="s">
        <v>1701</v>
      </c>
      <c r="K116" s="125"/>
      <c r="L116" s="125"/>
      <c r="M116" s="125"/>
      <c r="N116" s="125"/>
      <c r="O116" s="125"/>
      <c r="P116" s="125"/>
      <c r="Q116" s="125"/>
      <c r="R116" s="125"/>
      <c r="S116" s="125"/>
    </row>
    <row r="117" spans="1:19" s="126" customFormat="1" ht="224" x14ac:dyDescent="0.15">
      <c r="A117" s="134">
        <v>43923</v>
      </c>
      <c r="B117" s="135" t="s">
        <v>2498</v>
      </c>
      <c r="C117" s="137" t="s">
        <v>2262</v>
      </c>
      <c r="D117" s="136" t="str">
        <f>HYPERLINK("https://drive.google.com/open?id=1W_pzRHSGyxRaHuIzosPTrBeZMdGDlb0R","512")</f>
        <v>512</v>
      </c>
      <c r="E117" s="135">
        <v>2020</v>
      </c>
      <c r="F117" s="137" t="s">
        <v>2266</v>
      </c>
      <c r="G117" s="137" t="s">
        <v>1422</v>
      </c>
      <c r="H117" s="137" t="s">
        <v>2499</v>
      </c>
      <c r="I117" s="138" t="s">
        <v>1701</v>
      </c>
      <c r="J117" s="139" t="s">
        <v>1701</v>
      </c>
      <c r="K117" s="125"/>
      <c r="L117" s="125"/>
      <c r="M117" s="125"/>
      <c r="N117" s="125"/>
      <c r="O117" s="125"/>
      <c r="P117" s="125"/>
      <c r="Q117" s="125"/>
      <c r="R117" s="125"/>
      <c r="S117" s="125"/>
    </row>
    <row r="118" spans="1:19" s="126" customFormat="1" ht="345" x14ac:dyDescent="0.15">
      <c r="A118" s="134">
        <v>43924</v>
      </c>
      <c r="B118" s="135" t="s">
        <v>2500</v>
      </c>
      <c r="C118" s="137" t="s">
        <v>2238</v>
      </c>
      <c r="D118" s="137">
        <v>29</v>
      </c>
      <c r="E118" s="135">
        <v>2020</v>
      </c>
      <c r="F118" s="137" t="s">
        <v>2010</v>
      </c>
      <c r="G118" s="137" t="s">
        <v>1422</v>
      </c>
      <c r="H118" s="137" t="s">
        <v>2501</v>
      </c>
      <c r="I118" s="138" t="s">
        <v>1701</v>
      </c>
      <c r="J118" s="139" t="s">
        <v>1701</v>
      </c>
      <c r="K118" s="125"/>
      <c r="L118" s="125"/>
      <c r="M118" s="125"/>
      <c r="N118" s="125"/>
      <c r="O118" s="125"/>
      <c r="P118" s="125"/>
      <c r="Q118" s="125"/>
      <c r="R118" s="125"/>
      <c r="S118" s="125"/>
    </row>
    <row r="119" spans="1:19" s="126" customFormat="1" ht="306" x14ac:dyDescent="0.15">
      <c r="A119" s="134">
        <v>43925</v>
      </c>
      <c r="B119" s="135" t="s">
        <v>2502</v>
      </c>
      <c r="C119" s="137" t="s">
        <v>2262</v>
      </c>
      <c r="D119" s="136" t="str">
        <f>HYPERLINK("https://drive.google.com/open?id=1SUV0em0ZPdKhKrqqch9e5IYGCqrRaj-k","518")</f>
        <v>518</v>
      </c>
      <c r="E119" s="135">
        <v>2020</v>
      </c>
      <c r="F119" s="137" t="s">
        <v>2266</v>
      </c>
      <c r="G119" s="137" t="s">
        <v>1422</v>
      </c>
      <c r="H119" s="137" t="s">
        <v>2503</v>
      </c>
      <c r="I119" s="138" t="s">
        <v>1701</v>
      </c>
      <c r="J119" s="139" t="s">
        <v>1701</v>
      </c>
      <c r="K119" s="125"/>
      <c r="L119" s="125"/>
      <c r="M119" s="125"/>
      <c r="N119" s="125"/>
      <c r="O119" s="125"/>
      <c r="P119" s="125"/>
      <c r="Q119" s="125"/>
      <c r="R119" s="125"/>
      <c r="S119" s="125"/>
    </row>
    <row r="120" spans="1:19" s="126" customFormat="1" ht="306" x14ac:dyDescent="0.15">
      <c r="A120" s="134">
        <v>43925</v>
      </c>
      <c r="B120" s="154" t="s">
        <v>2504</v>
      </c>
      <c r="C120" s="137" t="s">
        <v>2262</v>
      </c>
      <c r="D120" s="136" t="str">
        <f>HYPERLINK("https://drive.google.com/open?id=1Xm4z3HnnTtR5w66pFh01i4z5ISmIbiJv","517")</f>
        <v>517</v>
      </c>
      <c r="E120" s="135">
        <v>2020</v>
      </c>
      <c r="F120" s="137" t="s">
        <v>2505</v>
      </c>
      <c r="G120" s="137" t="s">
        <v>1422</v>
      </c>
      <c r="H120" s="137" t="s">
        <v>2506</v>
      </c>
      <c r="I120" s="138" t="s">
        <v>1701</v>
      </c>
      <c r="J120" s="139" t="s">
        <v>1701</v>
      </c>
      <c r="K120" s="125"/>
      <c r="L120" s="125"/>
      <c r="M120" s="125"/>
      <c r="N120" s="125"/>
      <c r="O120" s="125"/>
      <c r="P120" s="125"/>
      <c r="Q120" s="125"/>
      <c r="R120" s="125"/>
      <c r="S120" s="125"/>
    </row>
    <row r="121" spans="1:19" s="126" customFormat="1" ht="319" x14ac:dyDescent="0.15">
      <c r="A121" s="134">
        <v>43925</v>
      </c>
      <c r="B121" s="135" t="s">
        <v>2507</v>
      </c>
      <c r="C121" s="137" t="s">
        <v>2262</v>
      </c>
      <c r="D121" s="136" t="str">
        <f>HYPERLINK("https://drive.google.com/open?id=1-MyYjQG77Drrqh_dpfwyZu4ek3g-J6Kn","516")</f>
        <v>516</v>
      </c>
      <c r="E121" s="135">
        <v>2020</v>
      </c>
      <c r="F121" s="137" t="s">
        <v>2410</v>
      </c>
      <c r="G121" s="137" t="s">
        <v>1422</v>
      </c>
      <c r="H121" s="137" t="s">
        <v>2508</v>
      </c>
      <c r="I121" s="138" t="s">
        <v>1701</v>
      </c>
      <c r="J121" s="139" t="s">
        <v>1701</v>
      </c>
      <c r="K121" s="125"/>
      <c r="L121" s="125"/>
      <c r="M121" s="125"/>
      <c r="N121" s="125"/>
      <c r="O121" s="125"/>
      <c r="P121" s="125"/>
      <c r="Q121" s="125"/>
      <c r="R121" s="125"/>
      <c r="S121" s="125"/>
    </row>
    <row r="122" spans="1:19" s="126" customFormat="1" ht="182" x14ac:dyDescent="0.15">
      <c r="A122" s="134">
        <v>43925</v>
      </c>
      <c r="B122" s="135" t="s">
        <v>2509</v>
      </c>
      <c r="C122" s="137" t="s">
        <v>2262</v>
      </c>
      <c r="D122" s="137">
        <v>515</v>
      </c>
      <c r="E122" s="135">
        <v>2020</v>
      </c>
      <c r="F122" s="137" t="s">
        <v>2430</v>
      </c>
      <c r="G122" s="137" t="s">
        <v>1422</v>
      </c>
      <c r="H122" s="137" t="s">
        <v>2509</v>
      </c>
      <c r="I122" s="138" t="s">
        <v>1701</v>
      </c>
      <c r="J122" s="139" t="s">
        <v>1701</v>
      </c>
      <c r="K122" s="125"/>
      <c r="L122" s="125"/>
      <c r="M122" s="125"/>
      <c r="N122" s="125"/>
      <c r="O122" s="125"/>
      <c r="P122" s="125"/>
      <c r="Q122" s="125"/>
      <c r="R122" s="125"/>
      <c r="S122" s="125"/>
    </row>
    <row r="123" spans="1:19" s="126" customFormat="1" ht="84" x14ac:dyDescent="0.15">
      <c r="A123" s="134">
        <v>43925</v>
      </c>
      <c r="B123" s="135" t="s">
        <v>2510</v>
      </c>
      <c r="C123" s="137" t="s">
        <v>2262</v>
      </c>
      <c r="D123" s="137">
        <v>514</v>
      </c>
      <c r="E123" s="135">
        <v>2020</v>
      </c>
      <c r="F123" s="137" t="s">
        <v>2430</v>
      </c>
      <c r="G123" s="137" t="s">
        <v>1422</v>
      </c>
      <c r="H123" s="137" t="s">
        <v>2511</v>
      </c>
      <c r="I123" s="138" t="s">
        <v>1701</v>
      </c>
      <c r="J123" s="139" t="s">
        <v>1701</v>
      </c>
      <c r="K123" s="125"/>
      <c r="L123" s="125"/>
      <c r="M123" s="125"/>
      <c r="N123" s="125"/>
      <c r="O123" s="125"/>
      <c r="P123" s="125"/>
      <c r="Q123" s="125"/>
      <c r="R123" s="125"/>
      <c r="S123" s="125"/>
    </row>
    <row r="124" spans="1:19" s="126" customFormat="1" ht="280" x14ac:dyDescent="0.15">
      <c r="A124" s="134">
        <v>43926</v>
      </c>
      <c r="B124" s="135" t="s">
        <v>2512</v>
      </c>
      <c r="C124" s="137" t="s">
        <v>2262</v>
      </c>
      <c r="D124" s="137">
        <v>519</v>
      </c>
      <c r="E124" s="135">
        <v>2020</v>
      </c>
      <c r="F124" s="137" t="s">
        <v>2441</v>
      </c>
      <c r="G124" s="137" t="s">
        <v>1422</v>
      </c>
      <c r="H124" s="137" t="s">
        <v>2513</v>
      </c>
      <c r="I124" s="138" t="s">
        <v>1701</v>
      </c>
      <c r="J124" s="139" t="s">
        <v>1701</v>
      </c>
      <c r="K124" s="125"/>
      <c r="L124" s="125"/>
      <c r="M124" s="125"/>
      <c r="N124" s="125"/>
      <c r="O124" s="125"/>
      <c r="P124" s="125"/>
      <c r="Q124" s="125"/>
      <c r="R124" s="125"/>
      <c r="S124" s="125"/>
    </row>
    <row r="125" spans="1:19" s="126" customFormat="1" ht="409.6" x14ac:dyDescent="0.15">
      <c r="A125" s="134">
        <v>43927</v>
      </c>
      <c r="B125" s="135" t="s">
        <v>2372</v>
      </c>
      <c r="C125" s="137" t="s">
        <v>2262</v>
      </c>
      <c r="D125" s="136" t="str">
        <f>HYPERLINK("https://drive.google.com/open?id=1udZ8rFZg1pjecg77zF06cAabokC_W-j8","520")</f>
        <v>520</v>
      </c>
      <c r="E125" s="135">
        <v>2020</v>
      </c>
      <c r="F125" s="137" t="s">
        <v>2266</v>
      </c>
      <c r="G125" s="137" t="s">
        <v>1422</v>
      </c>
      <c r="H125" s="137" t="s">
        <v>2514</v>
      </c>
      <c r="I125" s="138" t="s">
        <v>1701</v>
      </c>
      <c r="J125" s="139" t="s">
        <v>1701</v>
      </c>
      <c r="K125" s="125"/>
      <c r="L125" s="125"/>
      <c r="M125" s="125"/>
      <c r="N125" s="125"/>
      <c r="O125" s="125"/>
      <c r="P125" s="125"/>
      <c r="Q125" s="125"/>
      <c r="R125" s="125"/>
      <c r="S125" s="125"/>
    </row>
    <row r="126" spans="1:19" s="126" customFormat="1" ht="252" x14ac:dyDescent="0.15">
      <c r="A126" s="134">
        <v>43927</v>
      </c>
      <c r="B126" s="135" t="s">
        <v>2515</v>
      </c>
      <c r="C126" s="137" t="s">
        <v>2262</v>
      </c>
      <c r="D126" s="137">
        <v>522</v>
      </c>
      <c r="E126" s="135">
        <v>2020</v>
      </c>
      <c r="F126" s="137" t="s">
        <v>2441</v>
      </c>
      <c r="G126" s="137" t="s">
        <v>1422</v>
      </c>
      <c r="H126" s="137" t="s">
        <v>2515</v>
      </c>
      <c r="I126" s="138" t="s">
        <v>1701</v>
      </c>
      <c r="J126" s="139" t="s">
        <v>1701</v>
      </c>
      <c r="K126" s="125"/>
      <c r="L126" s="125"/>
      <c r="M126" s="125"/>
      <c r="N126" s="125"/>
      <c r="O126" s="125"/>
      <c r="P126" s="125"/>
      <c r="Q126" s="125"/>
      <c r="R126" s="125"/>
      <c r="S126" s="125"/>
    </row>
    <row r="127" spans="1:19" s="126" customFormat="1" ht="224" x14ac:dyDescent="0.15">
      <c r="A127" s="134">
        <v>43928</v>
      </c>
      <c r="B127" s="154" t="s">
        <v>2516</v>
      </c>
      <c r="C127" s="137" t="s">
        <v>2262</v>
      </c>
      <c r="D127" s="136" t="str">
        <f>HYPERLINK("https://drive.google.com/open?id=1ypUcGp0MFej7bmU3xuBL-5lky4CMhT-o","528")</f>
        <v>528</v>
      </c>
      <c r="E127" s="135">
        <v>2020</v>
      </c>
      <c r="F127" s="137" t="s">
        <v>2393</v>
      </c>
      <c r="G127" s="137" t="s">
        <v>1422</v>
      </c>
      <c r="H127" s="137" t="s">
        <v>2517</v>
      </c>
      <c r="I127" s="138" t="s">
        <v>1701</v>
      </c>
      <c r="J127" s="139" t="s">
        <v>1701</v>
      </c>
      <c r="K127" s="125"/>
      <c r="L127" s="125"/>
      <c r="M127" s="125"/>
      <c r="N127" s="125"/>
      <c r="O127" s="125"/>
      <c r="P127" s="125"/>
      <c r="Q127" s="125"/>
      <c r="R127" s="125"/>
      <c r="S127" s="125"/>
    </row>
    <row r="128" spans="1:19" s="126" customFormat="1" ht="397" x14ac:dyDescent="0.15">
      <c r="A128" s="134">
        <v>43928</v>
      </c>
      <c r="B128" s="154" t="s">
        <v>2518</v>
      </c>
      <c r="C128" s="137" t="s">
        <v>2241</v>
      </c>
      <c r="D128" s="136">
        <v>78</v>
      </c>
      <c r="E128" s="135">
        <v>2020</v>
      </c>
      <c r="F128" s="137" t="s">
        <v>2519</v>
      </c>
      <c r="G128" s="137" t="s">
        <v>1422</v>
      </c>
      <c r="H128" s="137" t="s">
        <v>2520</v>
      </c>
      <c r="I128" s="138" t="s">
        <v>1701</v>
      </c>
      <c r="J128" s="139" t="s">
        <v>1701</v>
      </c>
      <c r="K128" s="125"/>
      <c r="L128" s="125"/>
      <c r="M128" s="125"/>
      <c r="N128" s="125"/>
      <c r="O128" s="125"/>
      <c r="P128" s="125"/>
      <c r="Q128" s="125"/>
      <c r="R128" s="125"/>
      <c r="S128" s="125"/>
    </row>
    <row r="129" spans="1:19" s="126" customFormat="1" ht="252" x14ac:dyDescent="0.15">
      <c r="A129" s="134">
        <v>43928</v>
      </c>
      <c r="B129" s="135" t="s">
        <v>2521</v>
      </c>
      <c r="C129" s="137" t="s">
        <v>2262</v>
      </c>
      <c r="D129" s="136" t="str">
        <f>HYPERLINK("https://drive.google.com/open?id=1YlvXhzVLH4MEhMWnrlOyB-8S1hxDn-Yf","527")</f>
        <v>527</v>
      </c>
      <c r="E129" s="135">
        <v>2020</v>
      </c>
      <c r="F129" s="137" t="s">
        <v>2459</v>
      </c>
      <c r="G129" s="137" t="s">
        <v>1422</v>
      </c>
      <c r="H129" s="137" t="s">
        <v>2522</v>
      </c>
      <c r="I129" s="138" t="s">
        <v>1701</v>
      </c>
      <c r="J129" s="139" t="s">
        <v>1701</v>
      </c>
      <c r="K129" s="125"/>
      <c r="L129" s="125"/>
      <c r="M129" s="125"/>
      <c r="N129" s="125"/>
      <c r="O129" s="125"/>
      <c r="P129" s="125"/>
      <c r="Q129" s="125"/>
      <c r="R129" s="125"/>
      <c r="S129" s="125"/>
    </row>
    <row r="130" spans="1:19" s="126" customFormat="1" ht="224" x14ac:dyDescent="0.15">
      <c r="A130" s="134">
        <v>43928</v>
      </c>
      <c r="B130" s="154" t="s">
        <v>2523</v>
      </c>
      <c r="C130" s="137" t="s">
        <v>2262</v>
      </c>
      <c r="D130" s="136" t="str">
        <f>HYPERLINK("https://drive.google.com/open?id=1rR_y24G3Cm6cJoObHqRr0anzznEmbgpH","523")</f>
        <v>523</v>
      </c>
      <c r="E130" s="135">
        <v>2020</v>
      </c>
      <c r="F130" s="137" t="s">
        <v>2271</v>
      </c>
      <c r="G130" s="137" t="s">
        <v>1422</v>
      </c>
      <c r="H130" s="137" t="s">
        <v>2524</v>
      </c>
      <c r="I130" s="138" t="s">
        <v>1701</v>
      </c>
      <c r="J130" s="139" t="s">
        <v>1701</v>
      </c>
      <c r="K130" s="125"/>
      <c r="L130" s="125"/>
      <c r="M130" s="125"/>
      <c r="N130" s="125"/>
      <c r="O130" s="125"/>
      <c r="P130" s="125"/>
      <c r="Q130" s="125"/>
      <c r="R130" s="125"/>
      <c r="S130" s="125"/>
    </row>
    <row r="131" spans="1:19" s="126" customFormat="1" ht="84" x14ac:dyDescent="0.15">
      <c r="A131" s="134">
        <v>43928</v>
      </c>
      <c r="B131" s="135" t="s">
        <v>2525</v>
      </c>
      <c r="C131" s="137" t="s">
        <v>2262</v>
      </c>
      <c r="D131" s="137">
        <v>529</v>
      </c>
      <c r="E131" s="135">
        <v>2020</v>
      </c>
      <c r="F131" s="137" t="s">
        <v>2430</v>
      </c>
      <c r="G131" s="137" t="s">
        <v>1422</v>
      </c>
      <c r="H131" s="137" t="s">
        <v>2526</v>
      </c>
      <c r="I131" s="138" t="s">
        <v>1701</v>
      </c>
      <c r="J131" s="139" t="s">
        <v>1701</v>
      </c>
      <c r="K131" s="125"/>
      <c r="L131" s="125"/>
      <c r="M131" s="125"/>
      <c r="N131" s="125"/>
      <c r="O131" s="125"/>
      <c r="P131" s="125"/>
      <c r="Q131" s="125"/>
      <c r="R131" s="125"/>
      <c r="S131" s="125"/>
    </row>
    <row r="132" spans="1:19" s="126" customFormat="1" ht="84" x14ac:dyDescent="0.15">
      <c r="A132" s="134">
        <v>43928</v>
      </c>
      <c r="B132" s="135" t="s">
        <v>2527</v>
      </c>
      <c r="C132" s="137" t="s">
        <v>2262</v>
      </c>
      <c r="D132" s="137">
        <v>525</v>
      </c>
      <c r="E132" s="135">
        <v>2020</v>
      </c>
      <c r="F132" s="137" t="s">
        <v>2430</v>
      </c>
      <c r="G132" s="137" t="s">
        <v>1422</v>
      </c>
      <c r="H132" s="137" t="s">
        <v>2527</v>
      </c>
      <c r="I132" s="138" t="s">
        <v>1701</v>
      </c>
      <c r="J132" s="139" t="s">
        <v>1701</v>
      </c>
      <c r="K132" s="125"/>
      <c r="L132" s="125"/>
      <c r="M132" s="125"/>
      <c r="N132" s="125"/>
      <c r="O132" s="125"/>
      <c r="P132" s="125"/>
      <c r="Q132" s="125"/>
      <c r="R132" s="125"/>
      <c r="S132" s="125"/>
    </row>
    <row r="133" spans="1:19" s="126" customFormat="1" ht="168" x14ac:dyDescent="0.15">
      <c r="A133" s="134">
        <v>43929</v>
      </c>
      <c r="B133" s="154" t="s">
        <v>2528</v>
      </c>
      <c r="C133" s="137" t="s">
        <v>2262</v>
      </c>
      <c r="D133" s="136" t="str">
        <f>HYPERLINK("https://drive.google.com/open?id=1USHU5OMDAC8xonwFPvpBQMLaExzen3K8","532")</f>
        <v>532</v>
      </c>
      <c r="E133" s="135">
        <v>2020</v>
      </c>
      <c r="F133" s="137" t="s">
        <v>2436</v>
      </c>
      <c r="G133" s="137" t="s">
        <v>1422</v>
      </c>
      <c r="H133" s="137" t="s">
        <v>2529</v>
      </c>
      <c r="I133" s="138" t="s">
        <v>1701</v>
      </c>
      <c r="J133" s="139" t="s">
        <v>1701</v>
      </c>
      <c r="K133" s="125"/>
      <c r="L133" s="125"/>
      <c r="M133" s="125"/>
      <c r="N133" s="125"/>
      <c r="O133" s="125"/>
      <c r="P133" s="125"/>
      <c r="Q133" s="125"/>
      <c r="R133" s="125"/>
      <c r="S133" s="125"/>
    </row>
    <row r="134" spans="1:19" s="126" customFormat="1" ht="168" x14ac:dyDescent="0.15">
      <c r="A134" s="134">
        <v>43929</v>
      </c>
      <c r="B134" s="154" t="s">
        <v>2530</v>
      </c>
      <c r="C134" s="137" t="s">
        <v>2262</v>
      </c>
      <c r="D134" s="136" t="str">
        <f>HYPERLINK("https://drive.google.com/open?id=1USHU5OMDAC8xonwFPvpBQMLaExzen3K8","531")</f>
        <v>531</v>
      </c>
      <c r="E134" s="135">
        <v>2020</v>
      </c>
      <c r="F134" s="137" t="s">
        <v>2263</v>
      </c>
      <c r="G134" s="137" t="s">
        <v>1422</v>
      </c>
      <c r="H134" s="137" t="s">
        <v>2531</v>
      </c>
      <c r="I134" s="138" t="s">
        <v>1701</v>
      </c>
      <c r="J134" s="139" t="s">
        <v>1701</v>
      </c>
      <c r="K134" s="125"/>
      <c r="L134" s="125"/>
      <c r="M134" s="125"/>
      <c r="N134" s="125"/>
      <c r="O134" s="125"/>
      <c r="P134" s="125"/>
      <c r="Q134" s="125"/>
      <c r="R134" s="125"/>
      <c r="S134" s="125"/>
    </row>
    <row r="135" spans="1:19" s="126" customFormat="1" ht="345" x14ac:dyDescent="0.15">
      <c r="A135" s="134">
        <v>43929</v>
      </c>
      <c r="B135" s="154" t="s">
        <v>2532</v>
      </c>
      <c r="C135" s="137" t="s">
        <v>2262</v>
      </c>
      <c r="D135" s="136" t="str">
        <f>HYPERLINK("https://drive.google.com/open?id=1wfHrJV5yoOesLJQSCgszLMMclYBqV9am","530")</f>
        <v>530</v>
      </c>
      <c r="E135" s="135">
        <v>2020</v>
      </c>
      <c r="F135" s="137" t="s">
        <v>2266</v>
      </c>
      <c r="G135" s="137" t="s">
        <v>1422</v>
      </c>
      <c r="H135" s="137" t="s">
        <v>2533</v>
      </c>
      <c r="I135" s="138" t="s">
        <v>1701</v>
      </c>
      <c r="J135" s="139" t="s">
        <v>1701</v>
      </c>
      <c r="K135" s="125"/>
      <c r="L135" s="125"/>
      <c r="M135" s="125"/>
      <c r="N135" s="125"/>
      <c r="O135" s="125"/>
      <c r="P135" s="125"/>
      <c r="Q135" s="125"/>
      <c r="R135" s="125"/>
      <c r="S135" s="125"/>
    </row>
    <row r="136" spans="1:19" s="126" customFormat="1" ht="319" x14ac:dyDescent="0.15">
      <c r="A136" s="134">
        <v>43930</v>
      </c>
      <c r="B136" s="154" t="s">
        <v>2534</v>
      </c>
      <c r="C136" s="137" t="s">
        <v>2262</v>
      </c>
      <c r="D136" s="136" t="str">
        <f>HYPERLINK("https://drive.google.com/open?id=1wBZSvXo_4B4ZDQdlaF-2-fyNkj5Uo3sI","533")</f>
        <v>533</v>
      </c>
      <c r="E136" s="135">
        <v>2020</v>
      </c>
      <c r="F136" s="137" t="s">
        <v>2436</v>
      </c>
      <c r="G136" s="137" t="s">
        <v>1422</v>
      </c>
      <c r="H136" s="137" t="s">
        <v>2535</v>
      </c>
      <c r="I136" s="138" t="s">
        <v>1701</v>
      </c>
      <c r="J136" s="139" t="s">
        <v>1701</v>
      </c>
      <c r="K136" s="125"/>
      <c r="L136" s="125"/>
      <c r="M136" s="125"/>
      <c r="N136" s="125"/>
      <c r="O136" s="125"/>
      <c r="P136" s="125"/>
      <c r="Q136" s="125"/>
      <c r="R136" s="125"/>
      <c r="S136" s="125"/>
    </row>
    <row r="137" spans="1:19" s="126" customFormat="1" ht="409.6" x14ac:dyDescent="0.15">
      <c r="A137" s="134">
        <v>43931</v>
      </c>
      <c r="B137" s="153" t="s">
        <v>2536</v>
      </c>
      <c r="C137" s="137" t="s">
        <v>2262</v>
      </c>
      <c r="D137" s="136" t="str">
        <f>HYPERLINK("https://drive.google.com/open?id=1_Iky-bjUcJOcXLxuj0EeL4SEJccaY9Ob","535")</f>
        <v>535</v>
      </c>
      <c r="E137" s="135">
        <v>2020</v>
      </c>
      <c r="F137" s="137" t="s">
        <v>2266</v>
      </c>
      <c r="G137" s="137" t="s">
        <v>1422</v>
      </c>
      <c r="H137" s="137" t="s">
        <v>2537</v>
      </c>
      <c r="I137" s="138" t="s">
        <v>1701</v>
      </c>
      <c r="J137" s="139" t="s">
        <v>1701</v>
      </c>
      <c r="K137" s="125"/>
      <c r="L137" s="125"/>
      <c r="M137" s="125"/>
      <c r="N137" s="125"/>
      <c r="O137" s="125"/>
      <c r="P137" s="125"/>
      <c r="Q137" s="125"/>
      <c r="R137" s="125"/>
      <c r="S137" s="125"/>
    </row>
    <row r="138" spans="1:19" s="126" customFormat="1" ht="266" x14ac:dyDescent="0.15">
      <c r="A138" s="134">
        <v>43932</v>
      </c>
      <c r="B138" s="135" t="s">
        <v>2538</v>
      </c>
      <c r="C138" s="137" t="s">
        <v>2262</v>
      </c>
      <c r="D138" s="136" t="str">
        <f>HYPERLINK("https://drive.google.com/open?id=1TSBkN_ebMbryC2HZK1sD_N2xpYjPT9Uh","536")</f>
        <v>536</v>
      </c>
      <c r="E138" s="135">
        <v>2020</v>
      </c>
      <c r="F138" s="137" t="s">
        <v>2263</v>
      </c>
      <c r="G138" s="137" t="s">
        <v>1422</v>
      </c>
      <c r="H138" s="137" t="s">
        <v>2539</v>
      </c>
      <c r="I138" s="138" t="s">
        <v>1701</v>
      </c>
      <c r="J138" s="139" t="s">
        <v>1701</v>
      </c>
      <c r="K138" s="125"/>
      <c r="L138" s="125"/>
      <c r="M138" s="125"/>
      <c r="N138" s="125"/>
      <c r="O138" s="125"/>
      <c r="P138" s="125"/>
      <c r="Q138" s="125"/>
      <c r="R138" s="125"/>
      <c r="S138" s="125"/>
    </row>
    <row r="139" spans="1:19" s="126" customFormat="1" ht="210" x14ac:dyDescent="0.15">
      <c r="A139" s="134">
        <v>43932</v>
      </c>
      <c r="B139" s="135" t="s">
        <v>2540</v>
      </c>
      <c r="C139" s="137" t="s">
        <v>2238</v>
      </c>
      <c r="D139" s="137">
        <v>1</v>
      </c>
      <c r="E139" s="135">
        <v>2020</v>
      </c>
      <c r="F139" s="137" t="s">
        <v>2541</v>
      </c>
      <c r="G139" s="137" t="s">
        <v>1422</v>
      </c>
      <c r="H139" s="137" t="s">
        <v>2542</v>
      </c>
      <c r="I139" s="138" t="s">
        <v>1701</v>
      </c>
      <c r="J139" s="139" t="s">
        <v>1701</v>
      </c>
      <c r="K139" s="125"/>
      <c r="L139" s="125"/>
      <c r="M139" s="125"/>
      <c r="N139" s="125"/>
      <c r="O139" s="125"/>
      <c r="P139" s="125"/>
      <c r="Q139" s="125"/>
      <c r="R139" s="125"/>
      <c r="S139" s="125"/>
    </row>
    <row r="140" spans="1:19" s="126" customFormat="1" ht="182" x14ac:dyDescent="0.15">
      <c r="A140" s="134">
        <v>43932</v>
      </c>
      <c r="B140" s="135" t="s">
        <v>2543</v>
      </c>
      <c r="C140" s="137" t="s">
        <v>2544</v>
      </c>
      <c r="D140" s="137">
        <v>1</v>
      </c>
      <c r="E140" s="135">
        <v>2020</v>
      </c>
      <c r="F140" s="137" t="s">
        <v>2545</v>
      </c>
      <c r="G140" s="137" t="s">
        <v>1422</v>
      </c>
      <c r="H140" s="137" t="s">
        <v>2546</v>
      </c>
      <c r="I140" s="138" t="s">
        <v>1701</v>
      </c>
      <c r="J140" s="139" t="s">
        <v>1701</v>
      </c>
      <c r="K140" s="125"/>
      <c r="L140" s="125"/>
      <c r="M140" s="125"/>
      <c r="N140" s="125"/>
      <c r="O140" s="125"/>
      <c r="P140" s="125"/>
      <c r="Q140" s="125"/>
      <c r="R140" s="125"/>
      <c r="S140" s="125"/>
    </row>
    <row r="141" spans="1:19" s="126" customFormat="1" ht="252" x14ac:dyDescent="0.15">
      <c r="A141" s="134">
        <v>43933</v>
      </c>
      <c r="B141" s="135" t="s">
        <v>2547</v>
      </c>
      <c r="C141" s="137" t="s">
        <v>2262</v>
      </c>
      <c r="D141" s="136" t="str">
        <f>HYPERLINK("https://drive.google.com/open?id=11ZuS5ZK07GNnFkio8L5ysHag_p5sdt0W","538")</f>
        <v>538</v>
      </c>
      <c r="E141" s="135">
        <v>2020</v>
      </c>
      <c r="F141" s="137" t="s">
        <v>1140</v>
      </c>
      <c r="G141" s="137" t="s">
        <v>1422</v>
      </c>
      <c r="H141" s="137" t="s">
        <v>2548</v>
      </c>
      <c r="I141" s="138" t="s">
        <v>1701</v>
      </c>
      <c r="J141" s="139" t="s">
        <v>1701</v>
      </c>
      <c r="K141" s="125"/>
      <c r="L141" s="125"/>
      <c r="M141" s="125"/>
      <c r="N141" s="125"/>
      <c r="O141" s="125"/>
      <c r="P141" s="125"/>
      <c r="Q141" s="125"/>
      <c r="R141" s="125"/>
      <c r="S141" s="125"/>
    </row>
    <row r="142" spans="1:19" s="126" customFormat="1" ht="168" x14ac:dyDescent="0.15">
      <c r="A142" s="134">
        <v>43933</v>
      </c>
      <c r="B142" s="135" t="s">
        <v>2549</v>
      </c>
      <c r="C142" s="137" t="s">
        <v>2262</v>
      </c>
      <c r="D142" s="136" t="str">
        <f>HYPERLINK("https://drive.google.com/open?id=1k9oAOsQVWP8ZqAp6y2t9FG40stkSQgZF","537")</f>
        <v>537</v>
      </c>
      <c r="E142" s="135">
        <v>2020</v>
      </c>
      <c r="F142" s="137" t="s">
        <v>1140</v>
      </c>
      <c r="G142" s="137" t="s">
        <v>1422</v>
      </c>
      <c r="H142" s="137" t="s">
        <v>2550</v>
      </c>
      <c r="I142" s="138" t="s">
        <v>1701</v>
      </c>
      <c r="J142" s="139" t="s">
        <v>1701</v>
      </c>
      <c r="K142" s="125"/>
      <c r="L142" s="125"/>
      <c r="M142" s="125"/>
      <c r="N142" s="125"/>
      <c r="O142" s="125"/>
      <c r="P142" s="125"/>
      <c r="Q142" s="125"/>
      <c r="R142" s="125"/>
      <c r="S142" s="125"/>
    </row>
    <row r="143" spans="1:19" s="126" customFormat="1" ht="266" x14ac:dyDescent="0.15">
      <c r="A143" s="134">
        <v>43934</v>
      </c>
      <c r="B143" s="135" t="s">
        <v>2551</v>
      </c>
      <c r="C143" s="137" t="s">
        <v>2238</v>
      </c>
      <c r="D143" s="137">
        <v>28</v>
      </c>
      <c r="E143" s="135">
        <v>2020</v>
      </c>
      <c r="F143" s="137" t="s">
        <v>2552</v>
      </c>
      <c r="G143" s="137" t="s">
        <v>1422</v>
      </c>
      <c r="H143" s="137" t="s">
        <v>2553</v>
      </c>
      <c r="I143" s="138" t="s">
        <v>1701</v>
      </c>
      <c r="J143" s="139" t="s">
        <v>1701</v>
      </c>
      <c r="K143" s="125"/>
      <c r="L143" s="125"/>
      <c r="M143" s="125"/>
      <c r="N143" s="125"/>
      <c r="O143" s="125"/>
      <c r="P143" s="125"/>
      <c r="Q143" s="125"/>
      <c r="R143" s="125"/>
      <c r="S143" s="125"/>
    </row>
    <row r="144" spans="1:19" s="126" customFormat="1" ht="409.6" x14ac:dyDescent="0.15">
      <c r="A144" s="134">
        <v>43934</v>
      </c>
      <c r="B144" s="135" t="s">
        <v>2554</v>
      </c>
      <c r="C144" s="137" t="s">
        <v>2262</v>
      </c>
      <c r="D144" s="136" t="str">
        <f>HYPERLINK("https://drive.google.com/open?id=1Gokb9nX108U61ldMiSSfAVkzAM4_Ku4j","544")</f>
        <v>544</v>
      </c>
      <c r="E144" s="135">
        <v>2020</v>
      </c>
      <c r="F144" s="137" t="s">
        <v>2266</v>
      </c>
      <c r="G144" s="137" t="s">
        <v>1422</v>
      </c>
      <c r="H144" s="137" t="s">
        <v>2555</v>
      </c>
      <c r="I144" s="138" t="s">
        <v>1701</v>
      </c>
      <c r="J144" s="139" t="s">
        <v>1701</v>
      </c>
      <c r="K144" s="125"/>
      <c r="L144" s="125"/>
      <c r="M144" s="125"/>
      <c r="N144" s="125"/>
      <c r="O144" s="125"/>
      <c r="P144" s="125"/>
      <c r="Q144" s="125"/>
      <c r="R144" s="125"/>
      <c r="S144" s="125"/>
    </row>
    <row r="145" spans="1:19" s="126" customFormat="1" ht="168" x14ac:dyDescent="0.15">
      <c r="A145" s="134">
        <v>43934</v>
      </c>
      <c r="B145" s="135" t="s">
        <v>2556</v>
      </c>
      <c r="C145" s="137" t="s">
        <v>2262</v>
      </c>
      <c r="D145" s="136" t="str">
        <f>HYPERLINK("https://drive.google.com/open?id=1V8ocnH6y_1lOS32V4SvxDUOGijDuSyDi","541")</f>
        <v>541</v>
      </c>
      <c r="E145" s="135">
        <v>2020</v>
      </c>
      <c r="F145" s="137" t="s">
        <v>2557</v>
      </c>
      <c r="G145" s="137" t="s">
        <v>1422</v>
      </c>
      <c r="H145" s="137" t="s">
        <v>2558</v>
      </c>
      <c r="I145" s="138" t="s">
        <v>1701</v>
      </c>
      <c r="J145" s="139" t="s">
        <v>1701</v>
      </c>
      <c r="K145" s="125"/>
      <c r="L145" s="125"/>
      <c r="M145" s="125"/>
      <c r="N145" s="125"/>
      <c r="O145" s="125"/>
      <c r="P145" s="125"/>
      <c r="Q145" s="125"/>
      <c r="R145" s="125"/>
      <c r="S145" s="125"/>
    </row>
    <row r="146" spans="1:19" s="126" customFormat="1" ht="196" x14ac:dyDescent="0.15">
      <c r="A146" s="134">
        <v>43934</v>
      </c>
      <c r="B146" s="135" t="s">
        <v>2559</v>
      </c>
      <c r="C146" s="137" t="s">
        <v>2262</v>
      </c>
      <c r="D146" s="136" t="str">
        <f>HYPERLINK("https://drive.google.com/open?id=1d2uJaynDCCEFclMyP59aifyDYuYyVxjd","540")</f>
        <v>540</v>
      </c>
      <c r="E146" s="135">
        <v>2020</v>
      </c>
      <c r="F146" s="137" t="s">
        <v>2410</v>
      </c>
      <c r="G146" s="137" t="s">
        <v>1422</v>
      </c>
      <c r="H146" s="137" t="s">
        <v>2560</v>
      </c>
      <c r="I146" s="138" t="s">
        <v>1701</v>
      </c>
      <c r="J146" s="139" t="s">
        <v>1701</v>
      </c>
      <c r="K146" s="125"/>
      <c r="L146" s="125"/>
      <c r="M146" s="125"/>
      <c r="N146" s="125"/>
      <c r="O146" s="125"/>
      <c r="P146" s="125"/>
      <c r="Q146" s="125"/>
      <c r="R146" s="125"/>
      <c r="S146" s="125"/>
    </row>
    <row r="147" spans="1:19" s="126" customFormat="1" ht="293" x14ac:dyDescent="0.15">
      <c r="A147" s="134">
        <v>43934</v>
      </c>
      <c r="B147" s="135" t="s">
        <v>2561</v>
      </c>
      <c r="C147" s="137" t="s">
        <v>2262</v>
      </c>
      <c r="D147" s="136" t="str">
        <f>HYPERLINK("https://drive.google.com/open?id=1hm465Ujf2EQ63FiEbpZFWjI-j7iLK_nQ","539")</f>
        <v>539</v>
      </c>
      <c r="E147" s="135">
        <v>2020</v>
      </c>
      <c r="F147" s="137" t="s">
        <v>1140</v>
      </c>
      <c r="G147" s="137" t="s">
        <v>1422</v>
      </c>
      <c r="H147" s="137" t="s">
        <v>2562</v>
      </c>
      <c r="I147" s="138" t="s">
        <v>1701</v>
      </c>
      <c r="J147" s="139" t="s">
        <v>1701</v>
      </c>
      <c r="K147" s="125"/>
      <c r="L147" s="125"/>
      <c r="M147" s="125"/>
      <c r="N147" s="125"/>
      <c r="O147" s="125"/>
      <c r="P147" s="125"/>
      <c r="Q147" s="125"/>
      <c r="R147" s="125"/>
      <c r="S147" s="125"/>
    </row>
    <row r="148" spans="1:19" s="126" customFormat="1" ht="280" x14ac:dyDescent="0.15">
      <c r="A148" s="134">
        <v>43934</v>
      </c>
      <c r="B148" s="135" t="s">
        <v>2563</v>
      </c>
      <c r="C148" s="137" t="s">
        <v>2564</v>
      </c>
      <c r="D148" s="137">
        <v>545</v>
      </c>
      <c r="E148" s="135">
        <v>2020</v>
      </c>
      <c r="F148" s="137" t="s">
        <v>2565</v>
      </c>
      <c r="G148" s="137" t="s">
        <v>1422</v>
      </c>
      <c r="H148" s="137" t="s">
        <v>2566</v>
      </c>
      <c r="I148" s="138" t="s">
        <v>1701</v>
      </c>
      <c r="J148" s="139" t="s">
        <v>1701</v>
      </c>
      <c r="K148" s="125"/>
      <c r="L148" s="125"/>
      <c r="M148" s="125"/>
      <c r="N148" s="125"/>
      <c r="O148" s="125"/>
      <c r="P148" s="125"/>
      <c r="Q148" s="125"/>
      <c r="R148" s="125"/>
      <c r="S148" s="125"/>
    </row>
    <row r="149" spans="1:19" s="126" customFormat="1" ht="280" x14ac:dyDescent="0.15">
      <c r="A149" s="134">
        <v>43935</v>
      </c>
      <c r="B149" s="135" t="s">
        <v>2567</v>
      </c>
      <c r="C149" s="137" t="s">
        <v>2262</v>
      </c>
      <c r="D149" s="136" t="str">
        <f>HYPERLINK("https://drive.google.com/open?id=1syAX5s201RTuONw1cpfwRvcks9PoFqTs","546")</f>
        <v>546</v>
      </c>
      <c r="E149" s="135">
        <v>2020</v>
      </c>
      <c r="F149" s="137" t="s">
        <v>2417</v>
      </c>
      <c r="G149" s="137" t="s">
        <v>1422</v>
      </c>
      <c r="H149" s="137" t="s">
        <v>2568</v>
      </c>
      <c r="I149" s="138" t="s">
        <v>1701</v>
      </c>
      <c r="J149" s="139" t="s">
        <v>1701</v>
      </c>
      <c r="K149" s="125"/>
      <c r="L149" s="125"/>
      <c r="M149" s="125"/>
      <c r="N149" s="125"/>
      <c r="O149" s="125"/>
      <c r="P149" s="125"/>
      <c r="Q149" s="125"/>
      <c r="R149" s="125"/>
      <c r="S149" s="125"/>
    </row>
    <row r="150" spans="1:19" s="126" customFormat="1" ht="154" x14ac:dyDescent="0.15">
      <c r="A150" s="134">
        <v>43936</v>
      </c>
      <c r="B150" s="135" t="s">
        <v>2569</v>
      </c>
      <c r="C150" s="137" t="s">
        <v>2262</v>
      </c>
      <c r="D150" s="136" t="str">
        <f>HYPERLINK("https://drive.google.com/open?id=1N1lXIDaMLUKVbHzp35BMzyOvABURP0H6","581")</f>
        <v>581</v>
      </c>
      <c r="E150" s="135">
        <v>2020</v>
      </c>
      <c r="F150" s="137" t="s">
        <v>2266</v>
      </c>
      <c r="G150" s="137" t="s">
        <v>1422</v>
      </c>
      <c r="H150" s="134" t="s">
        <v>2570</v>
      </c>
      <c r="I150" s="138" t="s">
        <v>1701</v>
      </c>
      <c r="J150" s="139" t="s">
        <v>1701</v>
      </c>
      <c r="K150" s="125"/>
      <c r="L150" s="125"/>
      <c r="M150" s="125"/>
      <c r="N150" s="125"/>
      <c r="O150" s="125"/>
      <c r="P150" s="125"/>
      <c r="Q150" s="125"/>
      <c r="R150" s="125"/>
      <c r="S150" s="125"/>
    </row>
    <row r="151" spans="1:19" s="126" customFormat="1" ht="98" x14ac:dyDescent="0.15">
      <c r="A151" s="134">
        <v>43936</v>
      </c>
      <c r="B151" s="135" t="s">
        <v>2571</v>
      </c>
      <c r="C151" s="137" t="s">
        <v>2262</v>
      </c>
      <c r="D151" s="136" t="str">
        <f>HYPERLINK("https://drive.google.com/open?id=1ms08eS5rgwSqtM9JdEZFCRS2bm929Pl3","580")</f>
        <v>580</v>
      </c>
      <c r="E151" s="135">
        <v>2020</v>
      </c>
      <c r="F151" s="137" t="s">
        <v>2393</v>
      </c>
      <c r="G151" s="137" t="s">
        <v>1422</v>
      </c>
      <c r="H151" s="134" t="s">
        <v>2572</v>
      </c>
      <c r="I151" s="138" t="s">
        <v>1701</v>
      </c>
      <c r="J151" s="139" t="s">
        <v>1701</v>
      </c>
      <c r="K151" s="125"/>
      <c r="L151" s="125"/>
      <c r="M151" s="125"/>
      <c r="N151" s="125"/>
      <c r="O151" s="125"/>
      <c r="P151" s="125"/>
      <c r="Q151" s="125"/>
      <c r="R151" s="125"/>
      <c r="S151" s="125"/>
    </row>
    <row r="152" spans="1:19" s="126" customFormat="1" ht="210" x14ac:dyDescent="0.15">
      <c r="A152" s="134">
        <v>43936</v>
      </c>
      <c r="B152" s="135" t="s">
        <v>2573</v>
      </c>
      <c r="C152" s="137" t="s">
        <v>2262</v>
      </c>
      <c r="D152" s="136" t="str">
        <f>HYPERLINK("https://drive.google.com/open?id=1YFdfFHQnsZTrXT47EIsx9-DTo1mQN1y-","579")</f>
        <v>579</v>
      </c>
      <c r="E152" s="135">
        <v>2020</v>
      </c>
      <c r="F152" s="137" t="s">
        <v>2393</v>
      </c>
      <c r="G152" s="137" t="s">
        <v>1422</v>
      </c>
      <c r="H152" s="134" t="s">
        <v>2574</v>
      </c>
      <c r="I152" s="138" t="s">
        <v>1701</v>
      </c>
      <c r="J152" s="139" t="s">
        <v>1701</v>
      </c>
      <c r="K152" s="125"/>
      <c r="L152" s="125"/>
      <c r="M152" s="125"/>
      <c r="N152" s="125"/>
      <c r="O152" s="125"/>
      <c r="P152" s="125"/>
      <c r="Q152" s="125"/>
      <c r="R152" s="125"/>
      <c r="S152" s="125"/>
    </row>
    <row r="153" spans="1:19" s="126" customFormat="1" ht="252" x14ac:dyDescent="0.15">
      <c r="A153" s="134">
        <v>43936</v>
      </c>
      <c r="B153" s="135" t="s">
        <v>2575</v>
      </c>
      <c r="C153" s="137" t="s">
        <v>2262</v>
      </c>
      <c r="D153" s="136" t="str">
        <f>HYPERLINK("https://drive.google.com/open?id=1ZrGn6vTwvv5trjgHO_U3yAywPwx1W5uT","576")</f>
        <v>576</v>
      </c>
      <c r="E153" s="135">
        <v>2020</v>
      </c>
      <c r="F153" s="137" t="s">
        <v>2266</v>
      </c>
      <c r="G153" s="137" t="s">
        <v>1422</v>
      </c>
      <c r="H153" s="134" t="s">
        <v>2576</v>
      </c>
      <c r="I153" s="138" t="s">
        <v>1701</v>
      </c>
      <c r="J153" s="139" t="s">
        <v>1701</v>
      </c>
      <c r="K153" s="125"/>
      <c r="L153" s="125"/>
      <c r="M153" s="125"/>
      <c r="N153" s="125"/>
      <c r="O153" s="125"/>
      <c r="P153" s="125"/>
      <c r="Q153" s="125"/>
      <c r="R153" s="125"/>
      <c r="S153" s="125"/>
    </row>
    <row r="154" spans="1:19" s="126" customFormat="1" ht="182" x14ac:dyDescent="0.15">
      <c r="A154" s="134">
        <v>43936</v>
      </c>
      <c r="B154" s="135" t="s">
        <v>2577</v>
      </c>
      <c r="C154" s="137" t="s">
        <v>2262</v>
      </c>
      <c r="D154" s="136" t="str">
        <f>HYPERLINK("https://drive.google.com/open?id=1K_nJC6PFzRY3lWofEwxjUo9xQdSETd8U","575")</f>
        <v>575</v>
      </c>
      <c r="E154" s="135">
        <v>2020</v>
      </c>
      <c r="F154" s="137" t="s">
        <v>606</v>
      </c>
      <c r="G154" s="137" t="s">
        <v>1422</v>
      </c>
      <c r="H154" s="134" t="s">
        <v>2578</v>
      </c>
      <c r="I154" s="138" t="s">
        <v>1701</v>
      </c>
      <c r="J154" s="139" t="s">
        <v>1701</v>
      </c>
      <c r="K154" s="125"/>
      <c r="L154" s="125"/>
      <c r="M154" s="125"/>
      <c r="N154" s="125"/>
      <c r="O154" s="125"/>
      <c r="P154" s="125"/>
      <c r="Q154" s="125"/>
      <c r="R154" s="125"/>
      <c r="S154" s="125"/>
    </row>
    <row r="155" spans="1:19" s="126" customFormat="1" ht="154" x14ac:dyDescent="0.15">
      <c r="A155" s="134">
        <v>43936</v>
      </c>
      <c r="B155" s="135" t="s">
        <v>2579</v>
      </c>
      <c r="C155" s="137" t="s">
        <v>2262</v>
      </c>
      <c r="D155" s="136" t="str">
        <f>HYPERLINK("https://drive.google.com/open?id=10iHAtNhOQiSrzh3pFd_5hj78srO8FIPS","574")</f>
        <v>574</v>
      </c>
      <c r="E155" s="135">
        <v>2020</v>
      </c>
      <c r="F155" s="137" t="s">
        <v>2505</v>
      </c>
      <c r="G155" s="137" t="s">
        <v>1422</v>
      </c>
      <c r="H155" s="134" t="s">
        <v>2580</v>
      </c>
      <c r="I155" s="138" t="s">
        <v>1701</v>
      </c>
      <c r="J155" s="139" t="s">
        <v>1701</v>
      </c>
      <c r="K155" s="125"/>
      <c r="L155" s="125"/>
      <c r="M155" s="125"/>
      <c r="N155" s="125"/>
      <c r="O155" s="125"/>
      <c r="P155" s="125"/>
      <c r="Q155" s="125"/>
      <c r="R155" s="125"/>
      <c r="S155" s="125"/>
    </row>
    <row r="156" spans="1:19" s="126" customFormat="1" ht="112" x14ac:dyDescent="0.15">
      <c r="A156" s="134">
        <v>43936</v>
      </c>
      <c r="B156" s="135" t="s">
        <v>2581</v>
      </c>
      <c r="C156" s="137" t="s">
        <v>2262</v>
      </c>
      <c r="D156" s="136" t="str">
        <f>HYPERLINK("https://drive.google.com/open?id=13A3Mq8gMK17JG0Ahxan4UvrbPyVBmnCr","573")</f>
        <v>573</v>
      </c>
      <c r="E156" s="135">
        <v>2020</v>
      </c>
      <c r="F156" s="137" t="s">
        <v>2266</v>
      </c>
      <c r="G156" s="137" t="s">
        <v>1422</v>
      </c>
      <c r="H156" s="134" t="s">
        <v>2582</v>
      </c>
      <c r="I156" s="138" t="s">
        <v>1701</v>
      </c>
      <c r="J156" s="139" t="s">
        <v>1701</v>
      </c>
      <c r="K156" s="125"/>
      <c r="L156" s="125"/>
      <c r="M156" s="125"/>
      <c r="N156" s="125"/>
      <c r="O156" s="125"/>
      <c r="P156" s="125"/>
      <c r="Q156" s="125"/>
      <c r="R156" s="125"/>
      <c r="S156" s="125"/>
    </row>
    <row r="157" spans="1:19" s="126" customFormat="1" ht="154" x14ac:dyDescent="0.15">
      <c r="A157" s="134">
        <v>43936</v>
      </c>
      <c r="B157" s="135" t="s">
        <v>2583</v>
      </c>
      <c r="C157" s="137" t="s">
        <v>2262</v>
      </c>
      <c r="D157" s="136" t="str">
        <f>HYPERLINK("https://drive.google.com/open?id=1EK6qfScZfcgdaX_DfRM-131yX9vpfrN8","571")</f>
        <v>571</v>
      </c>
      <c r="E157" s="135">
        <v>2020</v>
      </c>
      <c r="F157" s="137" t="s">
        <v>2266</v>
      </c>
      <c r="G157" s="137" t="s">
        <v>1422</v>
      </c>
      <c r="H157" s="134" t="s">
        <v>2584</v>
      </c>
      <c r="I157" s="138" t="s">
        <v>1701</v>
      </c>
      <c r="J157" s="139" t="s">
        <v>1701</v>
      </c>
      <c r="K157" s="125"/>
      <c r="L157" s="125"/>
      <c r="M157" s="125"/>
      <c r="N157" s="125"/>
      <c r="O157" s="125"/>
      <c r="P157" s="125"/>
      <c r="Q157" s="125"/>
      <c r="R157" s="125"/>
      <c r="S157" s="125"/>
    </row>
    <row r="158" spans="1:19" s="126" customFormat="1" ht="252" x14ac:dyDescent="0.15">
      <c r="A158" s="134">
        <v>43936</v>
      </c>
      <c r="B158" s="135" t="s">
        <v>2585</v>
      </c>
      <c r="C158" s="137" t="s">
        <v>2262</v>
      </c>
      <c r="D158" s="136" t="str">
        <f>HYPERLINK("https://drive.google.com/open?id=1ruUiJH0XbYE-yDLUM6Ak0I2ZTdYxRdcN","570")</f>
        <v>570</v>
      </c>
      <c r="E158" s="135">
        <v>2020</v>
      </c>
      <c r="F158" s="137" t="s">
        <v>2266</v>
      </c>
      <c r="G158" s="137" t="s">
        <v>1422</v>
      </c>
      <c r="H158" s="134" t="s">
        <v>2586</v>
      </c>
      <c r="I158" s="138" t="s">
        <v>1701</v>
      </c>
      <c r="J158" s="139" t="s">
        <v>1701</v>
      </c>
      <c r="K158" s="125"/>
      <c r="L158" s="125"/>
      <c r="M158" s="125"/>
      <c r="N158" s="125"/>
      <c r="O158" s="125"/>
      <c r="P158" s="125"/>
      <c r="Q158" s="125"/>
      <c r="R158" s="125"/>
      <c r="S158" s="125"/>
    </row>
    <row r="159" spans="1:19" s="126" customFormat="1" ht="196" x14ac:dyDescent="0.15">
      <c r="A159" s="134">
        <v>43936</v>
      </c>
      <c r="B159" s="135" t="s">
        <v>2587</v>
      </c>
      <c r="C159" s="137" t="s">
        <v>2262</v>
      </c>
      <c r="D159" s="136" t="str">
        <f>HYPERLINK("https://drive.google.com/open?id=1W1jVswquPFvReeVtlp8m9oY_eKUI-nJi","569")</f>
        <v>569</v>
      </c>
      <c r="E159" s="135">
        <v>2020</v>
      </c>
      <c r="F159" s="137" t="s">
        <v>606</v>
      </c>
      <c r="G159" s="137" t="s">
        <v>1422</v>
      </c>
      <c r="H159" s="134" t="s">
        <v>2588</v>
      </c>
      <c r="I159" s="138" t="s">
        <v>1701</v>
      </c>
      <c r="J159" s="139" t="s">
        <v>1701</v>
      </c>
      <c r="K159" s="125"/>
      <c r="L159" s="125"/>
      <c r="M159" s="125"/>
      <c r="N159" s="125"/>
      <c r="O159" s="125"/>
      <c r="P159" s="125"/>
      <c r="Q159" s="125"/>
      <c r="R159" s="125"/>
      <c r="S159" s="125"/>
    </row>
    <row r="160" spans="1:19" s="126" customFormat="1" ht="182" x14ac:dyDescent="0.15">
      <c r="A160" s="134">
        <v>43936</v>
      </c>
      <c r="B160" s="135" t="s">
        <v>2589</v>
      </c>
      <c r="C160" s="137" t="s">
        <v>2262</v>
      </c>
      <c r="D160" s="136" t="str">
        <f>HYPERLINK("https://drive.google.com/open?id=15P66wsdCCmoB-wmp5vvERAfFV3ykn7hY","568")</f>
        <v>568</v>
      </c>
      <c r="E160" s="135">
        <v>2020</v>
      </c>
      <c r="F160" s="137" t="s">
        <v>2266</v>
      </c>
      <c r="G160" s="137" t="s">
        <v>1422</v>
      </c>
      <c r="H160" s="134" t="s">
        <v>2590</v>
      </c>
      <c r="I160" s="138" t="s">
        <v>1701</v>
      </c>
      <c r="J160" s="139" t="s">
        <v>1701</v>
      </c>
      <c r="K160" s="125"/>
      <c r="L160" s="125"/>
      <c r="M160" s="125"/>
      <c r="N160" s="125"/>
      <c r="O160" s="125"/>
      <c r="P160" s="125"/>
      <c r="Q160" s="125"/>
      <c r="R160" s="125"/>
      <c r="S160" s="125"/>
    </row>
    <row r="161" spans="1:19" s="126" customFormat="1" ht="409.6" x14ac:dyDescent="0.15">
      <c r="A161" s="134">
        <v>43936</v>
      </c>
      <c r="B161" s="135" t="s">
        <v>2591</v>
      </c>
      <c r="C161" s="137" t="s">
        <v>2262</v>
      </c>
      <c r="D161" s="136" t="str">
        <f>HYPERLINK("https://drive.google.com/open?id=1PZoZUuWO-3ImCy78cZezb4W21yUhrMjY","567")</f>
        <v>567</v>
      </c>
      <c r="E161" s="135">
        <v>2020</v>
      </c>
      <c r="F161" s="137" t="s">
        <v>2417</v>
      </c>
      <c r="G161" s="137" t="s">
        <v>1422</v>
      </c>
      <c r="H161" s="134" t="s">
        <v>2592</v>
      </c>
      <c r="I161" s="138" t="s">
        <v>1701</v>
      </c>
      <c r="J161" s="139" t="s">
        <v>1701</v>
      </c>
      <c r="K161" s="125"/>
      <c r="L161" s="125"/>
      <c r="M161" s="125"/>
      <c r="N161" s="125"/>
      <c r="O161" s="125"/>
      <c r="P161" s="125"/>
      <c r="Q161" s="125"/>
      <c r="R161" s="125"/>
      <c r="S161" s="125"/>
    </row>
    <row r="162" spans="1:19" s="126" customFormat="1" ht="306" x14ac:dyDescent="0.15">
      <c r="A162" s="134">
        <v>43936</v>
      </c>
      <c r="B162" s="135" t="s">
        <v>2593</v>
      </c>
      <c r="C162" s="137" t="s">
        <v>2262</v>
      </c>
      <c r="D162" s="136" t="str">
        <f>HYPERLINK("https://drive.google.com/open?id=1SBMXBOM78z-Ao4mbomJGqpPJGV5b4Y1h","565")</f>
        <v>565</v>
      </c>
      <c r="E162" s="135">
        <v>2020</v>
      </c>
      <c r="F162" s="137" t="s">
        <v>2010</v>
      </c>
      <c r="G162" s="137" t="s">
        <v>1422</v>
      </c>
      <c r="H162" s="134" t="s">
        <v>2594</v>
      </c>
      <c r="I162" s="138" t="s">
        <v>1701</v>
      </c>
      <c r="J162" s="139" t="s">
        <v>1701</v>
      </c>
      <c r="K162" s="125"/>
      <c r="L162" s="125"/>
      <c r="M162" s="125"/>
      <c r="N162" s="125"/>
      <c r="O162" s="125"/>
      <c r="P162" s="125"/>
      <c r="Q162" s="125"/>
      <c r="R162" s="125"/>
      <c r="S162" s="125"/>
    </row>
    <row r="163" spans="1:19" s="126" customFormat="1" ht="168" x14ac:dyDescent="0.15">
      <c r="A163" s="134">
        <v>43936</v>
      </c>
      <c r="B163" s="135" t="s">
        <v>2595</v>
      </c>
      <c r="C163" s="137" t="s">
        <v>2262</v>
      </c>
      <c r="D163" s="136" t="str">
        <f>HYPERLINK("https://drive.google.com/open?id=1if7jh3Xcuf9Ry7SQQu3xUZIby35JF_Li","564")</f>
        <v>564</v>
      </c>
      <c r="E163" s="135">
        <v>2020</v>
      </c>
      <c r="F163" s="137" t="s">
        <v>2417</v>
      </c>
      <c r="G163" s="137" t="s">
        <v>1422</v>
      </c>
      <c r="H163" s="134" t="s">
        <v>2596</v>
      </c>
      <c r="I163" s="138" t="s">
        <v>1701</v>
      </c>
      <c r="J163" s="139" t="s">
        <v>1701</v>
      </c>
      <c r="K163" s="125"/>
      <c r="L163" s="125"/>
      <c r="M163" s="125"/>
      <c r="N163" s="125"/>
      <c r="O163" s="125"/>
      <c r="P163" s="125"/>
      <c r="Q163" s="125"/>
      <c r="R163" s="125"/>
      <c r="S163" s="125"/>
    </row>
    <row r="164" spans="1:19" s="126" customFormat="1" ht="210" x14ac:dyDescent="0.15">
      <c r="A164" s="134">
        <v>43936</v>
      </c>
      <c r="B164" s="135" t="s">
        <v>2597</v>
      </c>
      <c r="C164" s="137" t="s">
        <v>2262</v>
      </c>
      <c r="D164" s="136" t="str">
        <f>HYPERLINK("https://drive.google.com/open?id=1WYWVtDKtOR6sQJYRFYg9lMztr6_ie8LI","563")</f>
        <v>563</v>
      </c>
      <c r="E164" s="135">
        <v>2020</v>
      </c>
      <c r="F164" s="137" t="s">
        <v>1140</v>
      </c>
      <c r="G164" s="137" t="s">
        <v>1422</v>
      </c>
      <c r="H164" s="134" t="s">
        <v>2598</v>
      </c>
      <c r="I164" s="138" t="s">
        <v>1701</v>
      </c>
      <c r="J164" s="139" t="s">
        <v>1701</v>
      </c>
      <c r="K164" s="125"/>
      <c r="L164" s="125"/>
      <c r="M164" s="125"/>
      <c r="N164" s="125"/>
      <c r="O164" s="125"/>
      <c r="P164" s="125"/>
      <c r="Q164" s="125"/>
      <c r="R164" s="125"/>
      <c r="S164" s="125"/>
    </row>
    <row r="165" spans="1:19" s="126" customFormat="1" ht="112" x14ac:dyDescent="0.15">
      <c r="A165" s="134">
        <v>43936</v>
      </c>
      <c r="B165" s="135" t="s">
        <v>2599</v>
      </c>
      <c r="C165" s="137" t="s">
        <v>2262</v>
      </c>
      <c r="D165" s="136" t="str">
        <f>HYPERLINK("https://drive.google.com/open?id=1zZZNiBfvrRu7LnX_oMpukGYJueFJb3a7","562")</f>
        <v>562</v>
      </c>
      <c r="E165" s="135">
        <v>2020</v>
      </c>
      <c r="F165" s="137" t="s">
        <v>2266</v>
      </c>
      <c r="G165" s="137" t="s">
        <v>1422</v>
      </c>
      <c r="H165" s="134" t="s">
        <v>2600</v>
      </c>
      <c r="I165" s="138" t="s">
        <v>1701</v>
      </c>
      <c r="J165" s="139" t="s">
        <v>1701</v>
      </c>
      <c r="K165" s="125"/>
      <c r="L165" s="125"/>
      <c r="M165" s="125"/>
      <c r="N165" s="125"/>
      <c r="O165" s="125"/>
      <c r="P165" s="125"/>
      <c r="Q165" s="125"/>
      <c r="R165" s="125"/>
      <c r="S165" s="125"/>
    </row>
    <row r="166" spans="1:19" s="126" customFormat="1" ht="140" x14ac:dyDescent="0.15">
      <c r="A166" s="134">
        <v>43936</v>
      </c>
      <c r="B166" s="135" t="s">
        <v>2601</v>
      </c>
      <c r="C166" s="137" t="s">
        <v>2262</v>
      </c>
      <c r="D166" s="136" t="str">
        <f>HYPERLINK("https://drive.google.com/open?id=1ylg6I6FWN8_-VM00m4jMlbpU6RXYEoH9","561")</f>
        <v>561</v>
      </c>
      <c r="E166" s="135">
        <v>2020</v>
      </c>
      <c r="F166" s="137" t="s">
        <v>2454</v>
      </c>
      <c r="G166" s="137" t="s">
        <v>1422</v>
      </c>
      <c r="H166" s="134" t="s">
        <v>2602</v>
      </c>
      <c r="I166" s="138" t="s">
        <v>1701</v>
      </c>
      <c r="J166" s="139" t="s">
        <v>1701</v>
      </c>
      <c r="K166" s="125"/>
      <c r="L166" s="125"/>
      <c r="M166" s="125"/>
      <c r="N166" s="125"/>
      <c r="O166" s="125"/>
      <c r="P166" s="125"/>
      <c r="Q166" s="125"/>
      <c r="R166" s="125"/>
      <c r="S166" s="125"/>
    </row>
    <row r="167" spans="1:19" s="126" customFormat="1" ht="384" x14ac:dyDescent="0.15">
      <c r="A167" s="134">
        <v>43936</v>
      </c>
      <c r="B167" s="135" t="s">
        <v>2603</v>
      </c>
      <c r="C167" s="137" t="s">
        <v>2262</v>
      </c>
      <c r="D167" s="136" t="str">
        <f>HYPERLINK("https://drive.google.com/open?id=1baOeyrhyf5qG8jbW2QLVUgM38bwbaBKu","560")</f>
        <v>560</v>
      </c>
      <c r="E167" s="135">
        <v>2020</v>
      </c>
      <c r="F167" s="137" t="s">
        <v>2271</v>
      </c>
      <c r="G167" s="137" t="s">
        <v>1422</v>
      </c>
      <c r="H167" s="134" t="s">
        <v>2604</v>
      </c>
      <c r="I167" s="138" t="s">
        <v>1701</v>
      </c>
      <c r="J167" s="139" t="s">
        <v>1701</v>
      </c>
      <c r="K167" s="125"/>
      <c r="L167" s="125"/>
      <c r="M167" s="125"/>
      <c r="N167" s="125"/>
      <c r="O167" s="125"/>
      <c r="P167" s="125"/>
      <c r="Q167" s="125"/>
      <c r="R167" s="125"/>
      <c r="S167" s="125"/>
    </row>
    <row r="168" spans="1:19" s="126" customFormat="1" ht="371" x14ac:dyDescent="0.15">
      <c r="A168" s="134">
        <v>43936</v>
      </c>
      <c r="B168" s="135" t="s">
        <v>2605</v>
      </c>
      <c r="C168" s="135" t="s">
        <v>2262</v>
      </c>
      <c r="D168" s="149" t="str">
        <f>HYPERLINK("https://drive.google.com/open?id=1ObEY_emE9YPpNu7skjB5xYVSlLmh9-HQ","559")</f>
        <v>559</v>
      </c>
      <c r="E168" s="135">
        <v>2020</v>
      </c>
      <c r="F168" s="135" t="s">
        <v>2266</v>
      </c>
      <c r="G168" s="137" t="s">
        <v>1422</v>
      </c>
      <c r="H168" s="150" t="s">
        <v>2606</v>
      </c>
      <c r="I168" s="138" t="s">
        <v>1701</v>
      </c>
      <c r="J168" s="139" t="s">
        <v>1701</v>
      </c>
      <c r="K168" s="125"/>
      <c r="L168" s="125"/>
      <c r="M168" s="125"/>
      <c r="N168" s="125"/>
      <c r="O168" s="125"/>
      <c r="P168" s="125"/>
      <c r="Q168" s="125"/>
      <c r="R168" s="125"/>
      <c r="S168" s="125"/>
    </row>
    <row r="169" spans="1:19" s="126" customFormat="1" ht="358" x14ac:dyDescent="0.15">
      <c r="A169" s="134">
        <v>43936</v>
      </c>
      <c r="B169" s="135" t="s">
        <v>2607</v>
      </c>
      <c r="C169" s="135" t="s">
        <v>2262</v>
      </c>
      <c r="D169" s="149" t="str">
        <f>HYPERLINK("https://drive.google.com/open?id=1XXmsuXdpoA8lmQsjf6d4g_PwPyvi1cxU","558")</f>
        <v>558</v>
      </c>
      <c r="E169" s="135">
        <v>2020</v>
      </c>
      <c r="F169" s="135" t="s">
        <v>2010</v>
      </c>
      <c r="G169" s="137" t="s">
        <v>1422</v>
      </c>
      <c r="H169" s="135" t="s">
        <v>2608</v>
      </c>
      <c r="I169" s="138" t="s">
        <v>1701</v>
      </c>
      <c r="J169" s="139" t="s">
        <v>1701</v>
      </c>
      <c r="K169" s="125"/>
      <c r="L169" s="125"/>
      <c r="M169" s="125"/>
      <c r="N169" s="125"/>
      <c r="O169" s="125"/>
      <c r="P169" s="125"/>
      <c r="Q169" s="125"/>
      <c r="R169" s="125"/>
      <c r="S169" s="125"/>
    </row>
    <row r="170" spans="1:19" s="126" customFormat="1" ht="266" x14ac:dyDescent="0.15">
      <c r="A170" s="134">
        <v>43936</v>
      </c>
      <c r="B170" s="135" t="s">
        <v>2609</v>
      </c>
      <c r="C170" s="135" t="s">
        <v>2262</v>
      </c>
      <c r="D170" s="149" t="str">
        <f>HYPERLINK("https://drive.google.com/open?id=1kIlTsa9N0oRiphc2_-mvrRC1AdoaRgXn","557")</f>
        <v>557</v>
      </c>
      <c r="E170" s="135">
        <v>2020</v>
      </c>
      <c r="F170" s="135" t="s">
        <v>2271</v>
      </c>
      <c r="G170" s="137" t="s">
        <v>1422</v>
      </c>
      <c r="H170" s="135" t="s">
        <v>2610</v>
      </c>
      <c r="I170" s="138" t="s">
        <v>1701</v>
      </c>
      <c r="J170" s="139" t="s">
        <v>1701</v>
      </c>
      <c r="K170" s="125"/>
      <c r="L170" s="125"/>
      <c r="M170" s="125"/>
      <c r="N170" s="125"/>
      <c r="O170" s="125"/>
      <c r="P170" s="125"/>
      <c r="Q170" s="125"/>
      <c r="R170" s="125"/>
      <c r="S170" s="125"/>
    </row>
    <row r="171" spans="1:19" s="126" customFormat="1" ht="182" x14ac:dyDescent="0.15">
      <c r="A171" s="134">
        <v>43936</v>
      </c>
      <c r="B171" s="135" t="s">
        <v>2611</v>
      </c>
      <c r="C171" s="137" t="s">
        <v>2262</v>
      </c>
      <c r="D171" s="149" t="str">
        <f>HYPERLINK("https://drive.google.com/open?id=1K2wke0_cw6p4ltePr6iQ00fhpzfXlVX-","555")</f>
        <v>555</v>
      </c>
      <c r="E171" s="135">
        <v>2020</v>
      </c>
      <c r="F171" s="135" t="s">
        <v>2410</v>
      </c>
      <c r="G171" s="137" t="s">
        <v>1422</v>
      </c>
      <c r="H171" s="135" t="s">
        <v>2612</v>
      </c>
      <c r="I171" s="138" t="s">
        <v>1701</v>
      </c>
      <c r="J171" s="139" t="s">
        <v>1701</v>
      </c>
      <c r="K171" s="125"/>
      <c r="L171" s="125"/>
      <c r="M171" s="125"/>
      <c r="N171" s="125"/>
      <c r="O171" s="125"/>
      <c r="P171" s="125"/>
      <c r="Q171" s="125"/>
      <c r="R171" s="125"/>
      <c r="S171" s="125"/>
    </row>
    <row r="172" spans="1:19" s="126" customFormat="1" ht="332" x14ac:dyDescent="0.15">
      <c r="A172" s="134">
        <v>43936</v>
      </c>
      <c r="B172" s="135" t="s">
        <v>2613</v>
      </c>
      <c r="C172" s="137" t="s">
        <v>2262</v>
      </c>
      <c r="D172" s="149" t="str">
        <f>HYPERLINK("https://drive.google.com/open?id=10t3bYyTZWd6aiw1yhWb5QR2p7hg7PeyJ","554")</f>
        <v>554</v>
      </c>
      <c r="E172" s="135">
        <v>2020</v>
      </c>
      <c r="F172" s="135" t="s">
        <v>2410</v>
      </c>
      <c r="G172" s="137" t="s">
        <v>1422</v>
      </c>
      <c r="H172" s="135" t="s">
        <v>2614</v>
      </c>
      <c r="I172" s="138" t="s">
        <v>1701</v>
      </c>
      <c r="J172" s="139" t="s">
        <v>1701</v>
      </c>
      <c r="K172" s="125"/>
      <c r="L172" s="125"/>
      <c r="M172" s="125"/>
      <c r="N172" s="125"/>
      <c r="O172" s="125"/>
      <c r="P172" s="125"/>
      <c r="Q172" s="125"/>
      <c r="R172" s="125"/>
      <c r="S172" s="125"/>
    </row>
    <row r="173" spans="1:19" s="126" customFormat="1" ht="409.6" x14ac:dyDescent="0.15">
      <c r="A173" s="134">
        <v>43936</v>
      </c>
      <c r="B173" s="135" t="s">
        <v>2615</v>
      </c>
      <c r="C173" s="137" t="s">
        <v>2262</v>
      </c>
      <c r="D173" s="149" t="str">
        <f>HYPERLINK("https://drive.google.com/open?id=16FMQqSih5Mj_7pIfs8I2DyugMM5c_Ayr","553")</f>
        <v>553</v>
      </c>
      <c r="E173" s="135">
        <v>2020</v>
      </c>
      <c r="F173" s="135" t="s">
        <v>2010</v>
      </c>
      <c r="G173" s="137" t="s">
        <v>1422</v>
      </c>
      <c r="H173" s="135" t="s">
        <v>2616</v>
      </c>
      <c r="I173" s="138" t="s">
        <v>1701</v>
      </c>
      <c r="J173" s="139" t="s">
        <v>1701</v>
      </c>
      <c r="K173" s="125"/>
      <c r="L173" s="125"/>
      <c r="M173" s="125"/>
      <c r="N173" s="125"/>
      <c r="O173" s="125"/>
      <c r="P173" s="125"/>
      <c r="Q173" s="125"/>
      <c r="R173" s="125"/>
      <c r="S173" s="125"/>
    </row>
    <row r="174" spans="1:19" s="126" customFormat="1" ht="306" x14ac:dyDescent="0.15">
      <c r="A174" s="134">
        <v>43936</v>
      </c>
      <c r="B174" s="135" t="s">
        <v>2617</v>
      </c>
      <c r="C174" s="137" t="s">
        <v>2262</v>
      </c>
      <c r="D174" s="149" t="str">
        <f>HYPERLINK("https://drive.google.com/open?id=1iKF7pKcvTuy3R4k43NIzwbozMoX8fX41","552")</f>
        <v>552</v>
      </c>
      <c r="E174" s="135">
        <v>2020</v>
      </c>
      <c r="F174" s="135" t="s">
        <v>2010</v>
      </c>
      <c r="G174" s="137" t="s">
        <v>1422</v>
      </c>
      <c r="H174" s="135" t="s">
        <v>2618</v>
      </c>
      <c r="I174" s="138" t="s">
        <v>1701</v>
      </c>
      <c r="J174" s="139" t="s">
        <v>1701</v>
      </c>
      <c r="K174" s="125"/>
      <c r="L174" s="125"/>
      <c r="M174" s="125"/>
      <c r="N174" s="125"/>
      <c r="O174" s="125"/>
      <c r="P174" s="125"/>
      <c r="Q174" s="125"/>
      <c r="R174" s="125"/>
      <c r="S174" s="125"/>
    </row>
    <row r="175" spans="1:19" s="126" customFormat="1" ht="168" x14ac:dyDescent="0.15">
      <c r="A175" s="134">
        <v>43936</v>
      </c>
      <c r="B175" s="135" t="s">
        <v>2619</v>
      </c>
      <c r="C175" s="137" t="s">
        <v>2262</v>
      </c>
      <c r="D175" s="149" t="str">
        <f>HYPERLINK("https://drive.google.com/open?id=191LJXIcic0ZbQ1qHi4K1iCs1j4jz6xu1","551")</f>
        <v>551</v>
      </c>
      <c r="E175" s="135">
        <v>2020</v>
      </c>
      <c r="F175" s="135" t="s">
        <v>2266</v>
      </c>
      <c r="G175" s="137" t="s">
        <v>1422</v>
      </c>
      <c r="H175" s="135" t="s">
        <v>2620</v>
      </c>
      <c r="I175" s="138" t="s">
        <v>1701</v>
      </c>
      <c r="J175" s="139" t="s">
        <v>1701</v>
      </c>
      <c r="K175" s="125"/>
      <c r="L175" s="125"/>
      <c r="M175" s="125"/>
      <c r="N175" s="125"/>
      <c r="O175" s="125"/>
      <c r="P175" s="125"/>
      <c r="Q175" s="125"/>
      <c r="R175" s="125"/>
      <c r="S175" s="125"/>
    </row>
    <row r="176" spans="1:19" s="126" customFormat="1" ht="98" x14ac:dyDescent="0.15">
      <c r="A176" s="134">
        <v>43936</v>
      </c>
      <c r="B176" s="135" t="s">
        <v>2621</v>
      </c>
      <c r="C176" s="135" t="s">
        <v>2262</v>
      </c>
      <c r="D176" s="135">
        <v>578</v>
      </c>
      <c r="E176" s="135">
        <v>2020</v>
      </c>
      <c r="F176" s="135" t="s">
        <v>2430</v>
      </c>
      <c r="G176" s="137" t="s">
        <v>1422</v>
      </c>
      <c r="H176" s="135" t="s">
        <v>2622</v>
      </c>
      <c r="I176" s="138" t="s">
        <v>1701</v>
      </c>
      <c r="J176" s="139" t="s">
        <v>1701</v>
      </c>
      <c r="K176" s="125"/>
      <c r="L176" s="125"/>
      <c r="M176" s="125"/>
      <c r="N176" s="125"/>
      <c r="O176" s="125"/>
      <c r="P176" s="125"/>
      <c r="Q176" s="125"/>
      <c r="R176" s="125"/>
      <c r="S176" s="125"/>
    </row>
    <row r="177" spans="1:19" s="126" customFormat="1" ht="84" x14ac:dyDescent="0.15">
      <c r="A177" s="134">
        <v>43936</v>
      </c>
      <c r="B177" s="135" t="s">
        <v>2623</v>
      </c>
      <c r="C177" s="135" t="s">
        <v>2262</v>
      </c>
      <c r="D177" s="135">
        <v>556</v>
      </c>
      <c r="E177" s="135">
        <v>2020</v>
      </c>
      <c r="F177" s="135" t="s">
        <v>2430</v>
      </c>
      <c r="G177" s="137" t="s">
        <v>1422</v>
      </c>
      <c r="H177" s="135" t="s">
        <v>2623</v>
      </c>
      <c r="I177" s="138" t="s">
        <v>1701</v>
      </c>
      <c r="J177" s="139" t="s">
        <v>1701</v>
      </c>
      <c r="K177" s="125"/>
      <c r="L177" s="125"/>
      <c r="M177" s="125"/>
      <c r="N177" s="125"/>
      <c r="O177" s="125"/>
      <c r="P177" s="125"/>
      <c r="Q177" s="125"/>
      <c r="R177" s="125"/>
      <c r="S177" s="125"/>
    </row>
    <row r="178" spans="1:19" s="126" customFormat="1" ht="319" x14ac:dyDescent="0.15">
      <c r="A178" s="134">
        <v>43936</v>
      </c>
      <c r="B178" s="135" t="s">
        <v>2624</v>
      </c>
      <c r="C178" s="135" t="s">
        <v>2262</v>
      </c>
      <c r="D178" s="135">
        <v>572</v>
      </c>
      <c r="E178" s="135">
        <v>2020</v>
      </c>
      <c r="F178" s="135" t="s">
        <v>2441</v>
      </c>
      <c r="G178" s="137" t="s">
        <v>1422</v>
      </c>
      <c r="H178" s="135" t="s">
        <v>2624</v>
      </c>
      <c r="I178" s="138" t="s">
        <v>1701</v>
      </c>
      <c r="J178" s="139" t="s">
        <v>1701</v>
      </c>
      <c r="K178" s="125"/>
      <c r="L178" s="125"/>
      <c r="M178" s="125"/>
      <c r="N178" s="125"/>
      <c r="O178" s="125"/>
      <c r="P178" s="125"/>
      <c r="Q178" s="125"/>
      <c r="R178" s="125"/>
      <c r="S178" s="125"/>
    </row>
    <row r="179" spans="1:19" s="126" customFormat="1" ht="409.6" x14ac:dyDescent="0.15">
      <c r="A179" s="134">
        <v>43937</v>
      </c>
      <c r="B179" s="135" t="s">
        <v>2625</v>
      </c>
      <c r="C179" s="135" t="s">
        <v>2262</v>
      </c>
      <c r="D179" s="149" t="str">
        <f>HYPERLINK("https://drive.google.com/open?id=1C6zOcclkzRpWg6t6j5RBXFkHWuHR_fR0","582")</f>
        <v>582</v>
      </c>
      <c r="E179" s="135">
        <v>2020</v>
      </c>
      <c r="F179" s="183" t="s">
        <v>1507</v>
      </c>
      <c r="G179" s="137" t="s">
        <v>1422</v>
      </c>
      <c r="H179" s="150" t="s">
        <v>2626</v>
      </c>
      <c r="I179" s="138" t="s">
        <v>1701</v>
      </c>
      <c r="J179" s="139" t="s">
        <v>1701</v>
      </c>
      <c r="K179" s="125"/>
      <c r="L179" s="125"/>
      <c r="M179" s="125"/>
      <c r="N179" s="125"/>
      <c r="O179" s="125"/>
      <c r="P179" s="125"/>
      <c r="Q179" s="125"/>
      <c r="R179" s="125"/>
      <c r="S179" s="125"/>
    </row>
    <row r="180" spans="1:19" s="126" customFormat="1" ht="140" x14ac:dyDescent="0.15">
      <c r="A180" s="134">
        <v>43938</v>
      </c>
      <c r="B180" s="135" t="s">
        <v>2627</v>
      </c>
      <c r="C180" s="137" t="s">
        <v>2234</v>
      </c>
      <c r="D180" s="149" t="str">
        <f>HYPERLINK("https://drive.google.com/open?id=18zgivsAzt7w5WR5l6QmYZ-TmkjATv-SG","33")</f>
        <v>33</v>
      </c>
      <c r="E180" s="135">
        <v>2020</v>
      </c>
      <c r="F180" s="151" t="s">
        <v>17</v>
      </c>
      <c r="G180" s="137" t="s">
        <v>1422</v>
      </c>
      <c r="H180" s="150" t="s">
        <v>2628</v>
      </c>
      <c r="I180" s="138" t="s">
        <v>1701</v>
      </c>
      <c r="J180" s="139" t="s">
        <v>1701</v>
      </c>
      <c r="K180" s="125"/>
      <c r="L180" s="125"/>
      <c r="M180" s="125"/>
      <c r="N180" s="125"/>
      <c r="O180" s="125"/>
      <c r="P180" s="125"/>
      <c r="Q180" s="125"/>
      <c r="R180" s="125"/>
      <c r="S180" s="125"/>
    </row>
    <row r="181" spans="1:19" s="126" customFormat="1" ht="84" x14ac:dyDescent="0.15">
      <c r="A181" s="134">
        <v>43944</v>
      </c>
      <c r="B181" s="135" t="s">
        <v>2629</v>
      </c>
      <c r="C181" s="137" t="s">
        <v>2234</v>
      </c>
      <c r="D181" s="149" t="str">
        <f>HYPERLINK("https://drive.google.com/open?id=1M4JM0oyw6OjneaSkG59mCC9wiAQtjE13","34")</f>
        <v>34</v>
      </c>
      <c r="E181" s="135">
        <v>2020</v>
      </c>
      <c r="F181" s="135" t="s">
        <v>17</v>
      </c>
      <c r="G181" s="137" t="s">
        <v>1422</v>
      </c>
      <c r="H181" s="150" t="s">
        <v>2630</v>
      </c>
      <c r="I181" s="138" t="s">
        <v>1701</v>
      </c>
      <c r="J181" s="139" t="s">
        <v>1701</v>
      </c>
      <c r="K181" s="125"/>
      <c r="L181" s="125"/>
      <c r="M181" s="125"/>
      <c r="N181" s="125"/>
      <c r="O181" s="125"/>
      <c r="P181" s="125"/>
      <c r="Q181" s="125"/>
      <c r="R181" s="125"/>
      <c r="S181" s="125"/>
    </row>
    <row r="182" spans="1:19" s="126" customFormat="1" ht="126" x14ac:dyDescent="0.15">
      <c r="A182" s="134">
        <v>43944</v>
      </c>
      <c r="B182" s="135" t="s">
        <v>2631</v>
      </c>
      <c r="C182" s="137" t="s">
        <v>2234</v>
      </c>
      <c r="D182" s="149" t="str">
        <f>HYPERLINK("https://drive.google.com/open?id=1LPS4uUJ6ZctAMiR0yzUh2VPQF23WVf2O","35")</f>
        <v>35</v>
      </c>
      <c r="E182" s="135">
        <v>2020</v>
      </c>
      <c r="F182" s="135" t="s">
        <v>17</v>
      </c>
      <c r="G182" s="137" t="s">
        <v>1422</v>
      </c>
      <c r="H182" s="150" t="s">
        <v>2632</v>
      </c>
      <c r="I182" s="138" t="s">
        <v>1701</v>
      </c>
      <c r="J182" s="139" t="s">
        <v>1701</v>
      </c>
      <c r="K182" s="125"/>
      <c r="L182" s="125"/>
      <c r="M182" s="125"/>
      <c r="N182" s="125"/>
      <c r="O182" s="125"/>
      <c r="P182" s="125"/>
      <c r="Q182" s="125"/>
      <c r="R182" s="125"/>
      <c r="S182" s="125"/>
    </row>
    <row r="183" spans="1:19" s="126" customFormat="1" ht="70" x14ac:dyDescent="0.15">
      <c r="A183" s="134">
        <v>43945</v>
      </c>
      <c r="B183" s="135" t="s">
        <v>2633</v>
      </c>
      <c r="C183" s="135" t="s">
        <v>2234</v>
      </c>
      <c r="D183" s="149">
        <v>26</v>
      </c>
      <c r="E183" s="135">
        <v>2020</v>
      </c>
      <c r="F183" s="135" t="s">
        <v>2634</v>
      </c>
      <c r="G183" s="137" t="s">
        <v>1422</v>
      </c>
      <c r="H183" s="150" t="s">
        <v>2635</v>
      </c>
      <c r="I183" s="138" t="s">
        <v>1701</v>
      </c>
      <c r="J183" s="139" t="s">
        <v>1701</v>
      </c>
      <c r="K183" s="125"/>
      <c r="L183" s="125"/>
      <c r="M183" s="125"/>
      <c r="N183" s="125"/>
      <c r="O183" s="125"/>
      <c r="P183" s="125"/>
      <c r="Q183" s="125"/>
      <c r="R183" s="125"/>
      <c r="S183" s="125"/>
    </row>
    <row r="184" spans="1:19" s="126" customFormat="1" ht="140" x14ac:dyDescent="0.15">
      <c r="A184" s="134">
        <v>43945</v>
      </c>
      <c r="B184" s="135" t="s">
        <v>2636</v>
      </c>
      <c r="C184" s="135" t="s">
        <v>2241</v>
      </c>
      <c r="D184" s="149" t="str">
        <f>HYPERLINK("https://drive.google.com/open?id=1ZKjFW6AWXpN_stDrOMk3dOwxBjXlPN66","676")</f>
        <v>676</v>
      </c>
      <c r="E184" s="135">
        <v>2020</v>
      </c>
      <c r="F184" s="135" t="s">
        <v>2027</v>
      </c>
      <c r="G184" s="137" t="s">
        <v>1422</v>
      </c>
      <c r="H184" s="150" t="s">
        <v>2637</v>
      </c>
      <c r="I184" s="138" t="s">
        <v>1701</v>
      </c>
      <c r="J184" s="139" t="s">
        <v>1701</v>
      </c>
      <c r="K184" s="125"/>
      <c r="L184" s="125"/>
      <c r="M184" s="125"/>
      <c r="N184" s="125"/>
      <c r="O184" s="125"/>
      <c r="P184" s="125"/>
      <c r="Q184" s="125"/>
      <c r="R184" s="125"/>
      <c r="S184" s="125"/>
    </row>
    <row r="185" spans="1:19" s="126" customFormat="1" ht="70" x14ac:dyDescent="0.15">
      <c r="A185" s="134">
        <v>43945</v>
      </c>
      <c r="B185" s="135" t="s">
        <v>2638</v>
      </c>
      <c r="C185" s="135" t="s">
        <v>2241</v>
      </c>
      <c r="D185" s="149" t="str">
        <f>HYPERLINK("https://drive.google.com/open?id=1X-_L0mHE03tpB9j4gkHDSuKPxAHD-8EX","681")</f>
        <v>681</v>
      </c>
      <c r="E185" s="135">
        <v>2020</v>
      </c>
      <c r="F185" s="135" t="s">
        <v>2027</v>
      </c>
      <c r="G185" s="137" t="s">
        <v>1422</v>
      </c>
      <c r="H185" s="150" t="s">
        <v>2639</v>
      </c>
      <c r="I185" s="138" t="s">
        <v>1701</v>
      </c>
      <c r="J185" s="139" t="s">
        <v>1701</v>
      </c>
      <c r="K185" s="125"/>
      <c r="L185" s="125"/>
      <c r="M185" s="125"/>
      <c r="N185" s="125"/>
      <c r="O185" s="125"/>
      <c r="P185" s="125"/>
      <c r="Q185" s="125"/>
      <c r="R185" s="125"/>
      <c r="S185" s="125"/>
    </row>
    <row r="186" spans="1:19" s="126" customFormat="1" ht="126" x14ac:dyDescent="0.15">
      <c r="A186" s="134">
        <v>43945</v>
      </c>
      <c r="B186" s="135" t="s">
        <v>2640</v>
      </c>
      <c r="C186" s="135" t="s">
        <v>2241</v>
      </c>
      <c r="D186" s="149" t="str">
        <f>HYPERLINK("https://drive.google.com/open?id=12iuO8_5m13KoILXOhL61XxKJKT-k4mrc","677")</f>
        <v>677</v>
      </c>
      <c r="E186" s="135">
        <v>2020</v>
      </c>
      <c r="F186" s="135" t="s">
        <v>2027</v>
      </c>
      <c r="G186" s="137" t="s">
        <v>1422</v>
      </c>
      <c r="H186" s="150" t="s">
        <v>2641</v>
      </c>
      <c r="I186" s="138" t="s">
        <v>1701</v>
      </c>
      <c r="J186" s="139" t="s">
        <v>1701</v>
      </c>
      <c r="K186" s="125"/>
      <c r="L186" s="125"/>
      <c r="M186" s="125"/>
      <c r="N186" s="125"/>
      <c r="O186" s="125"/>
      <c r="P186" s="125"/>
      <c r="Q186" s="125"/>
      <c r="R186" s="125"/>
      <c r="S186" s="125"/>
    </row>
    <row r="187" spans="1:19" s="126" customFormat="1" ht="56" x14ac:dyDescent="0.15">
      <c r="A187" s="134">
        <v>43945</v>
      </c>
      <c r="B187" s="135" t="s">
        <v>2642</v>
      </c>
      <c r="C187" s="135" t="s">
        <v>2241</v>
      </c>
      <c r="D187" s="149" t="str">
        <f>HYPERLINK("https://drive.google.com/open?id=1geUBZEJ6M75xJ9Rlm-UucKPFRxC_gOkP","678")</f>
        <v>678</v>
      </c>
      <c r="E187" s="135">
        <v>2020</v>
      </c>
      <c r="F187" s="135" t="s">
        <v>2027</v>
      </c>
      <c r="G187" s="137" t="s">
        <v>1422</v>
      </c>
      <c r="H187" s="150" t="s">
        <v>2643</v>
      </c>
      <c r="I187" s="138" t="s">
        <v>1701</v>
      </c>
      <c r="J187" s="139" t="s">
        <v>1701</v>
      </c>
      <c r="K187" s="125"/>
      <c r="L187" s="125"/>
      <c r="M187" s="125"/>
      <c r="N187" s="125"/>
      <c r="O187" s="125"/>
      <c r="P187" s="125"/>
      <c r="Q187" s="125"/>
      <c r="R187" s="125"/>
      <c r="S187" s="125"/>
    </row>
    <row r="188" spans="1:19" s="126" customFormat="1" ht="84" x14ac:dyDescent="0.15">
      <c r="A188" s="134">
        <v>43945</v>
      </c>
      <c r="B188" s="135" t="s">
        <v>2644</v>
      </c>
      <c r="C188" s="135" t="s">
        <v>2241</v>
      </c>
      <c r="D188" s="149" t="str">
        <f>HYPERLINK("https://drive.google.com/open?id=1wyZlsUWtbLj8ekYZoNlZJ5zGGCLJjKb9","679")</f>
        <v>679</v>
      </c>
      <c r="E188" s="135">
        <v>2020</v>
      </c>
      <c r="F188" s="135" t="s">
        <v>2027</v>
      </c>
      <c r="G188" s="137" t="s">
        <v>1422</v>
      </c>
      <c r="H188" s="150" t="s">
        <v>2645</v>
      </c>
      <c r="I188" s="138" t="s">
        <v>1701</v>
      </c>
      <c r="J188" s="139" t="s">
        <v>1701</v>
      </c>
      <c r="K188" s="125"/>
      <c r="L188" s="125"/>
      <c r="M188" s="125"/>
      <c r="N188" s="125"/>
      <c r="O188" s="125"/>
      <c r="P188" s="125"/>
      <c r="Q188" s="125"/>
      <c r="R188" s="125"/>
      <c r="S188" s="125"/>
    </row>
    <row r="189" spans="1:19" s="126" customFormat="1" ht="98" x14ac:dyDescent="0.15">
      <c r="A189" s="134">
        <v>43945</v>
      </c>
      <c r="B189" s="135" t="s">
        <v>2646</v>
      </c>
      <c r="C189" s="135" t="s">
        <v>2241</v>
      </c>
      <c r="D189" s="149" t="str">
        <f>HYPERLINK("https://drive.google.com/open?id=1FrVnC1wbcEKtwPaYUhEjW-ZG7emgFSZE","680")</f>
        <v>680</v>
      </c>
      <c r="E189" s="135">
        <v>2020</v>
      </c>
      <c r="F189" s="135" t="s">
        <v>2027</v>
      </c>
      <c r="G189" s="137" t="s">
        <v>1422</v>
      </c>
      <c r="H189" s="150" t="s">
        <v>2647</v>
      </c>
      <c r="I189" s="138" t="s">
        <v>1701</v>
      </c>
      <c r="J189" s="139" t="s">
        <v>1701</v>
      </c>
      <c r="K189" s="125"/>
      <c r="L189" s="125"/>
      <c r="M189" s="125"/>
      <c r="N189" s="125"/>
      <c r="O189" s="125"/>
      <c r="P189" s="125"/>
      <c r="Q189" s="125"/>
      <c r="R189" s="125"/>
      <c r="S189" s="125"/>
    </row>
    <row r="190" spans="1:19" s="126" customFormat="1" ht="384" x14ac:dyDescent="0.15">
      <c r="A190" s="134">
        <v>43945</v>
      </c>
      <c r="B190" s="135" t="s">
        <v>2648</v>
      </c>
      <c r="C190" s="148" t="s">
        <v>2262</v>
      </c>
      <c r="D190" s="152" t="str">
        <f>HYPERLINK("https://drive.google.com/open?id=1w0MsBwsSpbaW_sngNNjznjyEenGf63O6","593")</f>
        <v>593</v>
      </c>
      <c r="E190" s="148">
        <v>2020</v>
      </c>
      <c r="F190" s="135" t="s">
        <v>2649</v>
      </c>
      <c r="G190" s="137" t="s">
        <v>1422</v>
      </c>
      <c r="H190" s="150" t="s">
        <v>2650</v>
      </c>
      <c r="I190" s="138" t="s">
        <v>1701</v>
      </c>
      <c r="J190" s="139" t="s">
        <v>1701</v>
      </c>
      <c r="K190" s="125"/>
      <c r="L190" s="125"/>
      <c r="M190" s="125"/>
      <c r="N190" s="125"/>
      <c r="O190" s="125"/>
      <c r="P190" s="125"/>
      <c r="Q190" s="125"/>
      <c r="R190" s="125"/>
      <c r="S190" s="125"/>
    </row>
    <row r="191" spans="1:19" s="126" customFormat="1" ht="196" x14ac:dyDescent="0.15">
      <c r="A191" s="134">
        <v>43945</v>
      </c>
      <c r="B191" s="135" t="s">
        <v>2651</v>
      </c>
      <c r="C191" s="135" t="s">
        <v>2241</v>
      </c>
      <c r="D191" s="149" t="str">
        <f>HYPERLINK("https://drive.google.com/open?id=1RVp5YJ0-kTi6hTrb2xYQDIGj0ka0Jaaf","666")</f>
        <v>666</v>
      </c>
      <c r="E191" s="135">
        <v>2020</v>
      </c>
      <c r="F191" s="135" t="s">
        <v>2027</v>
      </c>
      <c r="G191" s="137" t="s">
        <v>1422</v>
      </c>
      <c r="H191" s="150" t="s">
        <v>2652</v>
      </c>
      <c r="I191" s="138" t="s">
        <v>1701</v>
      </c>
      <c r="J191" s="139" t="s">
        <v>1701</v>
      </c>
      <c r="K191" s="125"/>
      <c r="L191" s="125"/>
      <c r="M191" s="125"/>
      <c r="N191" s="125"/>
      <c r="O191" s="125"/>
      <c r="P191" s="125"/>
      <c r="Q191" s="125"/>
      <c r="R191" s="125"/>
      <c r="S191" s="125"/>
    </row>
    <row r="192" spans="1:19" s="126" customFormat="1" ht="70" x14ac:dyDescent="0.15">
      <c r="A192" s="134">
        <v>43945</v>
      </c>
      <c r="B192" s="135" t="s">
        <v>2653</v>
      </c>
      <c r="C192" s="135" t="s">
        <v>2241</v>
      </c>
      <c r="D192" s="149" t="str">
        <f>HYPERLINK("https://drive.google.com/open?id=1b5WbHJYUgx8cuIvG9oTVdevPri0wP5vX","675")</f>
        <v>675</v>
      </c>
      <c r="E192" s="135">
        <v>2020</v>
      </c>
      <c r="F192" s="135" t="s">
        <v>2027</v>
      </c>
      <c r="G192" s="137" t="s">
        <v>1422</v>
      </c>
      <c r="H192" s="150" t="s">
        <v>2654</v>
      </c>
      <c r="I192" s="138" t="s">
        <v>1701</v>
      </c>
      <c r="J192" s="139" t="s">
        <v>1701</v>
      </c>
      <c r="K192" s="125"/>
      <c r="L192" s="125"/>
      <c r="M192" s="125"/>
      <c r="N192" s="125"/>
      <c r="O192" s="125"/>
      <c r="P192" s="125"/>
      <c r="Q192" s="125"/>
      <c r="R192" s="125"/>
      <c r="S192" s="125"/>
    </row>
    <row r="193" spans="1:19" s="126" customFormat="1" ht="224" x14ac:dyDescent="0.15">
      <c r="A193" s="134">
        <v>43945</v>
      </c>
      <c r="B193" s="135" t="s">
        <v>2655</v>
      </c>
      <c r="C193" s="135" t="s">
        <v>2234</v>
      </c>
      <c r="D193" s="149" t="str">
        <f>HYPERLINK("https://drive.google.com/open?id=1BefV0MryJinrnMj_O0raDSumwJHfL62z","26")</f>
        <v>26</v>
      </c>
      <c r="E193" s="135">
        <v>2020</v>
      </c>
      <c r="F193" s="135" t="s">
        <v>2656</v>
      </c>
      <c r="G193" s="137" t="s">
        <v>1422</v>
      </c>
      <c r="H193" s="150" t="s">
        <v>2657</v>
      </c>
      <c r="I193" s="138" t="s">
        <v>1701</v>
      </c>
      <c r="J193" s="139" t="s">
        <v>1701</v>
      </c>
      <c r="K193" s="125"/>
      <c r="L193" s="125"/>
      <c r="M193" s="125"/>
      <c r="N193" s="125"/>
      <c r="O193" s="125"/>
      <c r="P193" s="125"/>
      <c r="Q193" s="125"/>
      <c r="R193" s="125"/>
      <c r="S193" s="125"/>
    </row>
    <row r="194" spans="1:19" s="126" customFormat="1" ht="224" x14ac:dyDescent="0.15">
      <c r="A194" s="134">
        <v>43945</v>
      </c>
      <c r="B194" s="135" t="s">
        <v>2658</v>
      </c>
      <c r="C194" s="135" t="s">
        <v>2241</v>
      </c>
      <c r="D194" s="149" t="str">
        <f>HYPERLINK("https://drive.google.com/open?id=1S_gVyaTyBCl49Y1HzYsMP1KafjOX7MaJ","682")</f>
        <v>682</v>
      </c>
      <c r="E194" s="135">
        <v>2020</v>
      </c>
      <c r="F194" s="135" t="s">
        <v>2027</v>
      </c>
      <c r="G194" s="137" t="s">
        <v>1422</v>
      </c>
      <c r="H194" s="150" t="s">
        <v>2659</v>
      </c>
      <c r="I194" s="138" t="s">
        <v>1701</v>
      </c>
      <c r="J194" s="139" t="s">
        <v>1701</v>
      </c>
      <c r="K194" s="125"/>
      <c r="L194" s="125"/>
      <c r="M194" s="125"/>
      <c r="N194" s="125"/>
      <c r="O194" s="125"/>
      <c r="P194" s="125"/>
      <c r="Q194" s="125"/>
      <c r="R194" s="125"/>
      <c r="S194" s="125"/>
    </row>
    <row r="195" spans="1:19" s="126" customFormat="1" ht="409.6" x14ac:dyDescent="0.15">
      <c r="A195" s="134">
        <v>43946</v>
      </c>
      <c r="B195" s="135" t="s">
        <v>2660</v>
      </c>
      <c r="C195" s="135" t="s">
        <v>2262</v>
      </c>
      <c r="D195" s="135">
        <v>595</v>
      </c>
      <c r="E195" s="135">
        <v>2020</v>
      </c>
      <c r="F195" s="135" t="s">
        <v>2417</v>
      </c>
      <c r="G195" s="137" t="s">
        <v>1422</v>
      </c>
      <c r="H195" s="135" t="s">
        <v>2661</v>
      </c>
      <c r="I195" s="138" t="s">
        <v>1701</v>
      </c>
      <c r="J195" s="139" t="s">
        <v>1701</v>
      </c>
      <c r="K195" s="125"/>
      <c r="L195" s="125"/>
      <c r="M195" s="125"/>
      <c r="N195" s="125"/>
      <c r="O195" s="125"/>
      <c r="P195" s="125"/>
      <c r="Q195" s="125"/>
      <c r="R195" s="125"/>
      <c r="S195" s="125"/>
    </row>
    <row r="196" spans="1:19" s="126" customFormat="1" ht="238" x14ac:dyDescent="0.15">
      <c r="A196" s="134">
        <v>43947</v>
      </c>
      <c r="B196" s="135" t="s">
        <v>2662</v>
      </c>
      <c r="C196" s="135" t="s">
        <v>2241</v>
      </c>
      <c r="D196" s="149" t="str">
        <f>HYPERLINK("https://drive.google.com/open?id=1krwX4_YKbTFbm0yETJKfhXP7XbUKyW6b","498")</f>
        <v>498</v>
      </c>
      <c r="E196" s="135">
        <v>2020</v>
      </c>
      <c r="F196" s="135" t="s">
        <v>2271</v>
      </c>
      <c r="G196" s="137" t="s">
        <v>1422</v>
      </c>
      <c r="H196" s="150" t="s">
        <v>2663</v>
      </c>
      <c r="I196" s="138" t="s">
        <v>1701</v>
      </c>
      <c r="J196" s="139" t="s">
        <v>1701</v>
      </c>
      <c r="K196" s="125"/>
      <c r="L196" s="125"/>
      <c r="M196" s="125"/>
      <c r="N196" s="125"/>
      <c r="O196" s="125"/>
      <c r="P196" s="125"/>
      <c r="Q196" s="125"/>
      <c r="R196" s="125"/>
      <c r="S196" s="125"/>
    </row>
    <row r="197" spans="1:19" s="126" customFormat="1" ht="409.6" x14ac:dyDescent="0.15">
      <c r="A197" s="134">
        <v>43947</v>
      </c>
      <c r="B197" s="135" t="s">
        <v>2664</v>
      </c>
      <c r="C197" s="135" t="s">
        <v>2262</v>
      </c>
      <c r="D197" s="149" t="str">
        <f>HYPERLINK("https://drive.google.com/open?id=1WomzFO2SxUDBvQBTJxp6-J4hmkOaSMzF","121")</f>
        <v>121</v>
      </c>
      <c r="E197" s="135">
        <v>2020</v>
      </c>
      <c r="F197" s="135" t="s">
        <v>2665</v>
      </c>
      <c r="G197" s="137" t="s">
        <v>1422</v>
      </c>
      <c r="H197" s="150" t="s">
        <v>2666</v>
      </c>
      <c r="I197" s="138" t="s">
        <v>1701</v>
      </c>
      <c r="J197" s="139" t="s">
        <v>1701</v>
      </c>
      <c r="K197" s="125"/>
      <c r="L197" s="125"/>
      <c r="M197" s="125"/>
      <c r="N197" s="125"/>
      <c r="O197" s="125"/>
      <c r="P197" s="125"/>
      <c r="Q197" s="125"/>
      <c r="R197" s="125"/>
      <c r="S197" s="125"/>
    </row>
    <row r="198" spans="1:19" s="126" customFormat="1" ht="154" x14ac:dyDescent="0.15">
      <c r="A198" s="134">
        <v>43948</v>
      </c>
      <c r="B198" s="135" t="s">
        <v>2667</v>
      </c>
      <c r="C198" s="135" t="s">
        <v>2241</v>
      </c>
      <c r="D198" s="149" t="str">
        <f>HYPERLINK("https://drive.google.com/open?id=1bhq8IsyitcSvw_JWE4v27y_ZeU0zBT1A","129")</f>
        <v>129</v>
      </c>
      <c r="E198" s="135">
        <v>2020</v>
      </c>
      <c r="F198" s="135" t="s">
        <v>2668</v>
      </c>
      <c r="G198" s="137" t="s">
        <v>1422</v>
      </c>
      <c r="H198" s="150" t="s">
        <v>2669</v>
      </c>
      <c r="I198" s="138" t="s">
        <v>1701</v>
      </c>
      <c r="J198" s="139" t="s">
        <v>1701</v>
      </c>
      <c r="K198" s="125"/>
      <c r="L198" s="125"/>
      <c r="M198" s="125"/>
      <c r="N198" s="125"/>
      <c r="O198" s="125"/>
      <c r="P198" s="125"/>
      <c r="Q198" s="125"/>
      <c r="R198" s="125"/>
      <c r="S198" s="125"/>
    </row>
    <row r="199" spans="1:19" s="126" customFormat="1" ht="345" x14ac:dyDescent="0.15">
      <c r="A199" s="134">
        <v>43948</v>
      </c>
      <c r="B199" s="135" t="s">
        <v>2670</v>
      </c>
      <c r="C199" s="135" t="s">
        <v>2564</v>
      </c>
      <c r="D199" s="135">
        <v>600</v>
      </c>
      <c r="E199" s="135">
        <v>2020</v>
      </c>
      <c r="F199" s="135" t="s">
        <v>2671</v>
      </c>
      <c r="G199" s="137" t="s">
        <v>1422</v>
      </c>
      <c r="H199" s="135" t="s">
        <v>2672</v>
      </c>
      <c r="I199" s="138" t="s">
        <v>1701</v>
      </c>
      <c r="J199" s="139" t="s">
        <v>1701</v>
      </c>
      <c r="K199" s="125"/>
      <c r="L199" s="125"/>
      <c r="M199" s="125"/>
      <c r="N199" s="125"/>
      <c r="O199" s="125"/>
      <c r="P199" s="125"/>
      <c r="Q199" s="125"/>
      <c r="R199" s="125"/>
      <c r="S199" s="125"/>
    </row>
    <row r="200" spans="1:19" s="126" customFormat="1" ht="84" x14ac:dyDescent="0.15">
      <c r="A200" s="134">
        <v>43949</v>
      </c>
      <c r="B200" s="135" t="s">
        <v>2673</v>
      </c>
      <c r="C200" s="135" t="s">
        <v>2241</v>
      </c>
      <c r="D200" s="149" t="str">
        <f>HYPERLINK("https://drive.google.com/open?id=12BPuQ19P0ZKIL7EAHfQ-ID62fhsz6enP","686")</f>
        <v>686</v>
      </c>
      <c r="E200" s="135">
        <v>2020</v>
      </c>
      <c r="F200" s="135" t="s">
        <v>2027</v>
      </c>
      <c r="G200" s="137" t="s">
        <v>1422</v>
      </c>
      <c r="H200" s="150" t="s">
        <v>2674</v>
      </c>
      <c r="I200" s="138" t="s">
        <v>1701</v>
      </c>
      <c r="J200" s="139" t="s">
        <v>1701</v>
      </c>
      <c r="K200" s="125"/>
      <c r="L200" s="125"/>
      <c r="M200" s="125"/>
      <c r="N200" s="125"/>
      <c r="O200" s="125"/>
      <c r="P200" s="125"/>
      <c r="Q200" s="125"/>
      <c r="R200" s="125"/>
      <c r="S200" s="125"/>
    </row>
    <row r="201" spans="1:19" s="126" customFormat="1" ht="196" x14ac:dyDescent="0.15">
      <c r="A201" s="134">
        <v>43950</v>
      </c>
      <c r="B201" s="135" t="s">
        <v>2675</v>
      </c>
      <c r="C201" s="135" t="s">
        <v>2241</v>
      </c>
      <c r="D201" s="135" t="s">
        <v>2676</v>
      </c>
      <c r="E201" s="135">
        <v>2020</v>
      </c>
      <c r="F201" s="135" t="s">
        <v>2677</v>
      </c>
      <c r="G201" s="137" t="s">
        <v>1422</v>
      </c>
      <c r="H201" s="135" t="s">
        <v>2678</v>
      </c>
      <c r="I201" s="138" t="s">
        <v>1701</v>
      </c>
      <c r="J201" s="139" t="s">
        <v>1701</v>
      </c>
      <c r="K201" s="125"/>
      <c r="L201" s="125"/>
      <c r="M201" s="125"/>
      <c r="N201" s="125"/>
      <c r="O201" s="125"/>
      <c r="P201" s="125"/>
      <c r="Q201" s="125"/>
      <c r="R201" s="125"/>
      <c r="S201" s="125"/>
    </row>
    <row r="202" spans="1:19" s="126" customFormat="1" ht="384" x14ac:dyDescent="0.15">
      <c r="A202" s="134">
        <v>43950</v>
      </c>
      <c r="B202" s="135" t="s">
        <v>2679</v>
      </c>
      <c r="C202" s="135" t="s">
        <v>2262</v>
      </c>
      <c r="D202" s="135">
        <v>607</v>
      </c>
      <c r="E202" s="135">
        <v>2020</v>
      </c>
      <c r="F202" s="135" t="s">
        <v>2671</v>
      </c>
      <c r="G202" s="137" t="s">
        <v>1422</v>
      </c>
      <c r="H202" s="135" t="s">
        <v>2680</v>
      </c>
      <c r="I202" s="138" t="s">
        <v>1701</v>
      </c>
      <c r="J202" s="139" t="s">
        <v>1701</v>
      </c>
      <c r="K202" s="125"/>
      <c r="L202" s="125"/>
      <c r="M202" s="125"/>
      <c r="N202" s="125"/>
      <c r="O202" s="125"/>
      <c r="P202" s="125"/>
      <c r="Q202" s="125"/>
      <c r="R202" s="125"/>
      <c r="S202" s="125"/>
    </row>
    <row r="203" spans="1:19" s="126" customFormat="1" ht="56" x14ac:dyDescent="0.15">
      <c r="A203" s="134">
        <v>43951</v>
      </c>
      <c r="B203" s="135" t="s">
        <v>2681</v>
      </c>
      <c r="C203" s="135" t="s">
        <v>2241</v>
      </c>
      <c r="D203" s="149">
        <v>714</v>
      </c>
      <c r="E203" s="135">
        <v>2020</v>
      </c>
      <c r="F203" s="135" t="s">
        <v>1140</v>
      </c>
      <c r="G203" s="137" t="s">
        <v>1422</v>
      </c>
      <c r="H203" s="150" t="s">
        <v>2682</v>
      </c>
      <c r="I203" s="138" t="s">
        <v>1701</v>
      </c>
      <c r="J203" s="139" t="s">
        <v>1701</v>
      </c>
      <c r="K203" s="125"/>
      <c r="L203" s="125"/>
      <c r="M203" s="125"/>
      <c r="N203" s="125"/>
      <c r="O203" s="125"/>
      <c r="P203" s="125"/>
      <c r="Q203" s="125"/>
      <c r="R203" s="125"/>
      <c r="S203" s="125"/>
    </row>
    <row r="204" spans="1:19" s="126" customFormat="1" ht="126" x14ac:dyDescent="0.15">
      <c r="A204" s="134">
        <v>43951</v>
      </c>
      <c r="B204" s="135" t="s">
        <v>2683</v>
      </c>
      <c r="C204" s="135" t="s">
        <v>2241</v>
      </c>
      <c r="D204" s="135">
        <v>40</v>
      </c>
      <c r="E204" s="135">
        <v>2020</v>
      </c>
      <c r="F204" s="135" t="s">
        <v>2684</v>
      </c>
      <c r="G204" s="137" t="s">
        <v>1422</v>
      </c>
      <c r="H204" s="135" t="s">
        <v>2685</v>
      </c>
      <c r="I204" s="138" t="s">
        <v>1701</v>
      </c>
      <c r="J204" s="139" t="s">
        <v>1701</v>
      </c>
      <c r="K204" s="125"/>
      <c r="L204" s="125"/>
      <c r="M204" s="125"/>
      <c r="N204" s="125"/>
      <c r="O204" s="125"/>
      <c r="P204" s="125"/>
      <c r="Q204" s="125"/>
      <c r="R204" s="125"/>
      <c r="S204" s="125"/>
    </row>
    <row r="205" spans="1:19" s="126" customFormat="1" ht="126" x14ac:dyDescent="0.15">
      <c r="A205" s="134">
        <v>43951</v>
      </c>
      <c r="B205" s="135" t="s">
        <v>2686</v>
      </c>
      <c r="C205" s="135" t="s">
        <v>2241</v>
      </c>
      <c r="D205" s="135">
        <v>223</v>
      </c>
      <c r="E205" s="135">
        <v>2020</v>
      </c>
      <c r="F205" s="135" t="s">
        <v>2687</v>
      </c>
      <c r="G205" s="137" t="s">
        <v>1422</v>
      </c>
      <c r="H205" s="135" t="s">
        <v>2688</v>
      </c>
      <c r="I205" s="138" t="s">
        <v>1701</v>
      </c>
      <c r="J205" s="139" t="s">
        <v>1701</v>
      </c>
      <c r="K205" s="125"/>
      <c r="L205" s="125"/>
      <c r="M205" s="125"/>
      <c r="N205" s="125"/>
      <c r="O205" s="125"/>
      <c r="P205" s="125"/>
      <c r="Q205" s="125"/>
      <c r="R205" s="125"/>
      <c r="S205" s="125"/>
    </row>
    <row r="206" spans="1:19" s="126" customFormat="1" ht="126" x14ac:dyDescent="0.15">
      <c r="A206" s="134">
        <v>43951</v>
      </c>
      <c r="B206" s="135" t="s">
        <v>2689</v>
      </c>
      <c r="C206" s="135" t="s">
        <v>2262</v>
      </c>
      <c r="D206" s="135">
        <v>609</v>
      </c>
      <c r="E206" s="135">
        <v>2020</v>
      </c>
      <c r="F206" s="135" t="s">
        <v>2430</v>
      </c>
      <c r="G206" s="137" t="s">
        <v>1422</v>
      </c>
      <c r="H206" s="135" t="s">
        <v>2690</v>
      </c>
      <c r="I206" s="138" t="s">
        <v>1701</v>
      </c>
      <c r="J206" s="139" t="s">
        <v>1701</v>
      </c>
      <c r="K206" s="125"/>
      <c r="L206" s="125"/>
      <c r="M206" s="125"/>
      <c r="N206" s="125"/>
      <c r="O206" s="125"/>
      <c r="P206" s="125"/>
      <c r="Q206" s="125"/>
      <c r="R206" s="125"/>
      <c r="S206" s="125"/>
    </row>
    <row r="207" spans="1:19" s="126" customFormat="1" ht="154" x14ac:dyDescent="0.15">
      <c r="A207" s="134">
        <v>43951</v>
      </c>
      <c r="B207" s="135" t="s">
        <v>2691</v>
      </c>
      <c r="C207" s="135" t="s">
        <v>2262</v>
      </c>
      <c r="D207" s="135">
        <v>611</v>
      </c>
      <c r="E207" s="135">
        <v>2020</v>
      </c>
      <c r="F207" s="135" t="s">
        <v>2692</v>
      </c>
      <c r="G207" s="137" t="s">
        <v>1422</v>
      </c>
      <c r="H207" s="135" t="s">
        <v>2693</v>
      </c>
      <c r="I207" s="138" t="s">
        <v>1701</v>
      </c>
      <c r="J207" s="139" t="s">
        <v>1701</v>
      </c>
      <c r="K207" s="125"/>
      <c r="L207" s="125"/>
      <c r="M207" s="125"/>
      <c r="N207" s="125"/>
      <c r="O207" s="125"/>
      <c r="P207" s="125"/>
      <c r="Q207" s="125"/>
      <c r="R207" s="125"/>
      <c r="S207" s="125"/>
    </row>
    <row r="208" spans="1:19" s="126" customFormat="1" ht="371" x14ac:dyDescent="0.15">
      <c r="A208" s="134">
        <v>43951</v>
      </c>
      <c r="B208" s="135" t="s">
        <v>2694</v>
      </c>
      <c r="C208" s="135" t="s">
        <v>2262</v>
      </c>
      <c r="D208" s="135">
        <v>614</v>
      </c>
      <c r="E208" s="135">
        <v>2020</v>
      </c>
      <c r="F208" s="135" t="s">
        <v>2695</v>
      </c>
      <c r="G208" s="137" t="s">
        <v>1422</v>
      </c>
      <c r="H208" s="135" t="s">
        <v>2694</v>
      </c>
      <c r="I208" s="138" t="s">
        <v>1701</v>
      </c>
      <c r="J208" s="139" t="s">
        <v>1701</v>
      </c>
      <c r="K208" s="125"/>
      <c r="L208" s="125"/>
      <c r="M208" s="125"/>
      <c r="N208" s="125"/>
      <c r="O208" s="125"/>
      <c r="P208" s="125"/>
      <c r="Q208" s="125"/>
      <c r="R208" s="125"/>
      <c r="S208" s="125"/>
    </row>
    <row r="209" spans="1:19" s="126" customFormat="1" ht="182" x14ac:dyDescent="0.15">
      <c r="A209" s="134">
        <v>43952</v>
      </c>
      <c r="B209" s="135" t="s">
        <v>2696</v>
      </c>
      <c r="C209" s="135" t="s">
        <v>2262</v>
      </c>
      <c r="D209" s="135">
        <v>619</v>
      </c>
      <c r="E209" s="135">
        <v>2020</v>
      </c>
      <c r="F209" s="135" t="s">
        <v>2430</v>
      </c>
      <c r="G209" s="137" t="s">
        <v>1422</v>
      </c>
      <c r="H209" s="135" t="s">
        <v>2696</v>
      </c>
      <c r="I209" s="138" t="s">
        <v>1701</v>
      </c>
      <c r="J209" s="139" t="s">
        <v>1701</v>
      </c>
      <c r="K209" s="125"/>
      <c r="L209" s="125"/>
      <c r="M209" s="125"/>
      <c r="N209" s="125"/>
      <c r="O209" s="125"/>
      <c r="P209" s="125"/>
      <c r="Q209" s="125"/>
      <c r="R209" s="125"/>
      <c r="S209" s="125"/>
    </row>
    <row r="210" spans="1:19" s="126" customFormat="1" ht="42" x14ac:dyDescent="0.15">
      <c r="A210" s="134">
        <v>43956</v>
      </c>
      <c r="B210" s="135" t="s">
        <v>2697</v>
      </c>
      <c r="C210" s="135" t="s">
        <v>2234</v>
      </c>
      <c r="D210" s="149" t="str">
        <f>HYPERLINK("https://drive.google.com/open?id=1Avc9BD9CZ3PStjfN-iv86OV3rWFTkxDx","43")</f>
        <v>43</v>
      </c>
      <c r="E210" s="135">
        <v>2020</v>
      </c>
      <c r="F210" s="135" t="s">
        <v>2665</v>
      </c>
      <c r="G210" s="137" t="s">
        <v>1422</v>
      </c>
      <c r="H210" s="150" t="s">
        <v>2698</v>
      </c>
      <c r="I210" s="138" t="s">
        <v>1701</v>
      </c>
      <c r="J210" s="139" t="s">
        <v>1701</v>
      </c>
      <c r="K210" s="125"/>
      <c r="L210" s="125"/>
      <c r="M210" s="125"/>
      <c r="N210" s="125"/>
      <c r="O210" s="125"/>
      <c r="P210" s="125"/>
      <c r="Q210" s="125"/>
      <c r="R210" s="125"/>
      <c r="S210" s="125"/>
    </row>
    <row r="211" spans="1:19" s="126" customFormat="1" ht="409.6" x14ac:dyDescent="0.15">
      <c r="A211" s="134">
        <v>43956</v>
      </c>
      <c r="B211" s="135" t="s">
        <v>2699</v>
      </c>
      <c r="C211" s="135" t="s">
        <v>2241</v>
      </c>
      <c r="D211" s="149" t="str">
        <f>HYPERLINK("https://drive.google.com/open?id=19rnEvw3LG2zxnj-kFmmCE-xMHYMHd6Vz","42")</f>
        <v>42</v>
      </c>
      <c r="E211" s="135">
        <v>2020</v>
      </c>
      <c r="F211" s="135" t="s">
        <v>1905</v>
      </c>
      <c r="G211" s="137" t="s">
        <v>1422</v>
      </c>
      <c r="H211" s="150" t="s">
        <v>2700</v>
      </c>
      <c r="I211" s="138" t="s">
        <v>1701</v>
      </c>
      <c r="J211" s="139" t="s">
        <v>1701</v>
      </c>
      <c r="K211" s="125"/>
      <c r="L211" s="125"/>
      <c r="M211" s="125"/>
      <c r="N211" s="125"/>
      <c r="O211" s="125"/>
      <c r="P211" s="125"/>
      <c r="Q211" s="125"/>
      <c r="R211" s="125"/>
      <c r="S211" s="125"/>
    </row>
    <row r="212" spans="1:19" s="126" customFormat="1" ht="126" x14ac:dyDescent="0.15">
      <c r="A212" s="134">
        <v>43956</v>
      </c>
      <c r="B212" s="135" t="s">
        <v>2701</v>
      </c>
      <c r="C212" s="135" t="s">
        <v>2241</v>
      </c>
      <c r="D212" s="135">
        <v>42</v>
      </c>
      <c r="E212" s="135">
        <v>2020</v>
      </c>
      <c r="F212" s="135" t="s">
        <v>2684</v>
      </c>
      <c r="G212" s="137" t="s">
        <v>1422</v>
      </c>
      <c r="H212" s="135" t="s">
        <v>2702</v>
      </c>
      <c r="I212" s="138" t="s">
        <v>1701</v>
      </c>
      <c r="J212" s="139" t="s">
        <v>1701</v>
      </c>
      <c r="K212" s="125"/>
      <c r="L212" s="125"/>
      <c r="M212" s="125"/>
      <c r="N212" s="125"/>
      <c r="O212" s="125"/>
      <c r="P212" s="125"/>
      <c r="Q212" s="125"/>
      <c r="R212" s="125"/>
      <c r="S212" s="125"/>
    </row>
    <row r="213" spans="1:19" s="126" customFormat="1" ht="196" x14ac:dyDescent="0.15">
      <c r="A213" s="134">
        <v>43956</v>
      </c>
      <c r="B213" s="135" t="s">
        <v>2703</v>
      </c>
      <c r="C213" s="135" t="s">
        <v>2262</v>
      </c>
      <c r="D213" s="135">
        <v>634</v>
      </c>
      <c r="E213" s="135">
        <v>2020</v>
      </c>
      <c r="F213" s="135" t="s">
        <v>2430</v>
      </c>
      <c r="G213" s="137" t="s">
        <v>1422</v>
      </c>
      <c r="H213" s="135" t="s">
        <v>2703</v>
      </c>
      <c r="I213" s="138" t="s">
        <v>1701</v>
      </c>
      <c r="J213" s="139" t="s">
        <v>1701</v>
      </c>
      <c r="K213" s="125"/>
      <c r="L213" s="125"/>
      <c r="M213" s="125"/>
      <c r="N213" s="125"/>
      <c r="O213" s="125"/>
      <c r="P213" s="125"/>
      <c r="Q213" s="125"/>
      <c r="R213" s="125"/>
      <c r="S213" s="125"/>
    </row>
    <row r="214" spans="1:19" s="126" customFormat="1" ht="371" x14ac:dyDescent="0.15">
      <c r="A214" s="134">
        <v>43957</v>
      </c>
      <c r="B214" s="135" t="s">
        <v>2648</v>
      </c>
      <c r="C214" s="148" t="s">
        <v>2262</v>
      </c>
      <c r="D214" s="152" t="str">
        <f>HYPERLINK("https://drive.google.com/open?id=1LDS6CBiRCzTdZSMnlxj7BfgvnZnHsPjI","636")</f>
        <v>636</v>
      </c>
      <c r="E214" s="148">
        <v>2020</v>
      </c>
      <c r="F214" s="135" t="s">
        <v>2649</v>
      </c>
      <c r="G214" s="137" t="s">
        <v>1422</v>
      </c>
      <c r="H214" s="150" t="s">
        <v>2704</v>
      </c>
      <c r="I214" s="138" t="s">
        <v>1701</v>
      </c>
      <c r="J214" s="139" t="s">
        <v>1701</v>
      </c>
      <c r="K214" s="125"/>
      <c r="L214" s="125"/>
      <c r="M214" s="125"/>
      <c r="N214" s="125"/>
      <c r="O214" s="125"/>
      <c r="P214" s="125"/>
      <c r="Q214" s="125"/>
      <c r="R214" s="125"/>
      <c r="S214" s="125"/>
    </row>
    <row r="215" spans="1:19" s="126" customFormat="1" ht="154" x14ac:dyDescent="0.15">
      <c r="A215" s="134">
        <v>43957</v>
      </c>
      <c r="B215" s="135" t="s">
        <v>2705</v>
      </c>
      <c r="C215" s="135" t="s">
        <v>2262</v>
      </c>
      <c r="D215" s="149" t="str">
        <f>HYPERLINK("https://drive.google.com/open?id=1H_B2HRZ660dub0DKgAiRmPdG_zugv85-","637")</f>
        <v>637</v>
      </c>
      <c r="E215" s="135">
        <v>2020</v>
      </c>
      <c r="F215" s="135" t="s">
        <v>59</v>
      </c>
      <c r="G215" s="137" t="s">
        <v>1422</v>
      </c>
      <c r="H215" s="150" t="s">
        <v>2706</v>
      </c>
      <c r="I215" s="138" t="s">
        <v>1701</v>
      </c>
      <c r="J215" s="139" t="s">
        <v>1701</v>
      </c>
      <c r="K215" s="125"/>
      <c r="L215" s="125"/>
      <c r="M215" s="125"/>
      <c r="N215" s="125"/>
      <c r="O215" s="125"/>
      <c r="P215" s="125"/>
      <c r="Q215" s="125"/>
      <c r="R215" s="125"/>
      <c r="S215" s="125"/>
    </row>
    <row r="216" spans="1:19" s="126" customFormat="1" ht="84" x14ac:dyDescent="0.15">
      <c r="A216" s="134">
        <v>43957</v>
      </c>
      <c r="B216" s="135" t="s">
        <v>2707</v>
      </c>
      <c r="C216" s="135" t="s">
        <v>2234</v>
      </c>
      <c r="D216" s="149" t="str">
        <f>HYPERLINK("https://drive.google.com/open?id=1kSgk_FnFJJB_WHzKqO_MiBJEJNScuASZ","44")</f>
        <v>44</v>
      </c>
      <c r="E216" s="135">
        <v>2020</v>
      </c>
      <c r="F216" s="135" t="s">
        <v>2665</v>
      </c>
      <c r="G216" s="137" t="s">
        <v>1422</v>
      </c>
      <c r="H216" s="150" t="s">
        <v>2708</v>
      </c>
      <c r="I216" s="138" t="s">
        <v>1701</v>
      </c>
      <c r="J216" s="139" t="s">
        <v>1701</v>
      </c>
      <c r="K216" s="125"/>
      <c r="L216" s="125"/>
      <c r="M216" s="125"/>
      <c r="N216" s="125"/>
      <c r="O216" s="125"/>
      <c r="P216" s="125"/>
      <c r="Q216" s="125"/>
      <c r="R216" s="125"/>
      <c r="S216" s="125"/>
    </row>
    <row r="217" spans="1:19" s="126" customFormat="1" ht="140" x14ac:dyDescent="0.15">
      <c r="A217" s="134">
        <v>43957</v>
      </c>
      <c r="B217" s="135" t="s">
        <v>2709</v>
      </c>
      <c r="C217" s="135" t="s">
        <v>2262</v>
      </c>
      <c r="D217" s="135">
        <v>637</v>
      </c>
      <c r="E217" s="135">
        <v>2020</v>
      </c>
      <c r="F217" s="135" t="s">
        <v>2430</v>
      </c>
      <c r="G217" s="137" t="s">
        <v>1422</v>
      </c>
      <c r="H217" s="135" t="s">
        <v>2710</v>
      </c>
      <c r="I217" s="138" t="s">
        <v>1701</v>
      </c>
      <c r="J217" s="139" t="s">
        <v>1701</v>
      </c>
      <c r="K217" s="125"/>
      <c r="L217" s="125"/>
      <c r="M217" s="125"/>
      <c r="N217" s="125"/>
      <c r="O217" s="125"/>
      <c r="P217" s="125"/>
      <c r="Q217" s="125"/>
      <c r="R217" s="125"/>
      <c r="S217" s="125"/>
    </row>
    <row r="218" spans="1:19" s="126" customFormat="1" ht="84" x14ac:dyDescent="0.15">
      <c r="A218" s="134">
        <v>43959</v>
      </c>
      <c r="B218" s="135" t="s">
        <v>2681</v>
      </c>
      <c r="C218" s="135" t="s">
        <v>2241</v>
      </c>
      <c r="D218" s="149">
        <v>735</v>
      </c>
      <c r="E218" s="135">
        <v>2020</v>
      </c>
      <c r="F218" s="135" t="s">
        <v>1140</v>
      </c>
      <c r="G218" s="137" t="s">
        <v>1422</v>
      </c>
      <c r="H218" s="150" t="s">
        <v>2711</v>
      </c>
      <c r="I218" s="138" t="s">
        <v>1701</v>
      </c>
      <c r="J218" s="139" t="s">
        <v>1701</v>
      </c>
      <c r="K218" s="125"/>
      <c r="L218" s="125"/>
      <c r="M218" s="125"/>
      <c r="N218" s="125"/>
      <c r="O218" s="125"/>
      <c r="P218" s="125"/>
      <c r="Q218" s="125"/>
      <c r="R218" s="125"/>
      <c r="S218" s="125"/>
    </row>
    <row r="219" spans="1:19" s="126" customFormat="1" ht="70" x14ac:dyDescent="0.15">
      <c r="A219" s="134">
        <v>43959</v>
      </c>
      <c r="B219" s="135" t="s">
        <v>2681</v>
      </c>
      <c r="C219" s="135" t="s">
        <v>2241</v>
      </c>
      <c r="D219" s="149">
        <v>734</v>
      </c>
      <c r="E219" s="135">
        <v>2020</v>
      </c>
      <c r="F219" s="135" t="s">
        <v>1140</v>
      </c>
      <c r="G219" s="137" t="s">
        <v>1422</v>
      </c>
      <c r="H219" s="150" t="s">
        <v>2712</v>
      </c>
      <c r="I219" s="138" t="s">
        <v>1701</v>
      </c>
      <c r="J219" s="139" t="s">
        <v>1701</v>
      </c>
      <c r="K219" s="125"/>
      <c r="L219" s="125"/>
      <c r="M219" s="125"/>
      <c r="N219" s="125"/>
      <c r="O219" s="125"/>
      <c r="P219" s="125"/>
      <c r="Q219" s="125"/>
      <c r="R219" s="125"/>
      <c r="S219" s="125"/>
    </row>
    <row r="220" spans="1:19" s="126" customFormat="1" ht="112" x14ac:dyDescent="0.15">
      <c r="A220" s="134">
        <v>43959</v>
      </c>
      <c r="B220" s="135" t="s">
        <v>2713</v>
      </c>
      <c r="C220" s="135" t="s">
        <v>2262</v>
      </c>
      <c r="D220" s="149">
        <v>639</v>
      </c>
      <c r="E220" s="135">
        <v>2020</v>
      </c>
      <c r="F220" s="135" t="s">
        <v>2714</v>
      </c>
      <c r="G220" s="137" t="s">
        <v>1422</v>
      </c>
      <c r="H220" s="150" t="s">
        <v>2715</v>
      </c>
      <c r="I220" s="138" t="s">
        <v>1701</v>
      </c>
      <c r="J220" s="139" t="s">
        <v>1701</v>
      </c>
      <c r="K220" s="125"/>
      <c r="L220" s="125"/>
      <c r="M220" s="125"/>
      <c r="N220" s="125"/>
      <c r="O220" s="125"/>
      <c r="P220" s="125"/>
      <c r="Q220" s="125"/>
      <c r="R220" s="125"/>
      <c r="S220" s="125"/>
    </row>
    <row r="221" spans="1:19" s="126" customFormat="1" ht="182" x14ac:dyDescent="0.15">
      <c r="A221" s="134">
        <v>43959</v>
      </c>
      <c r="B221" s="135" t="s">
        <v>2716</v>
      </c>
      <c r="C221" s="135" t="s">
        <v>2234</v>
      </c>
      <c r="D221" s="135">
        <v>30</v>
      </c>
      <c r="E221" s="135">
        <v>2020</v>
      </c>
      <c r="F221" s="135" t="s">
        <v>2671</v>
      </c>
      <c r="G221" s="137" t="s">
        <v>1422</v>
      </c>
      <c r="H221" s="135" t="s">
        <v>2717</v>
      </c>
      <c r="I221" s="138" t="s">
        <v>1701</v>
      </c>
      <c r="J221" s="139" t="s">
        <v>1701</v>
      </c>
      <c r="K221" s="125"/>
      <c r="L221" s="125"/>
      <c r="M221" s="125"/>
      <c r="N221" s="125"/>
      <c r="O221" s="125"/>
      <c r="P221" s="125"/>
      <c r="Q221" s="125"/>
      <c r="R221" s="125"/>
      <c r="S221" s="125"/>
    </row>
    <row r="222" spans="1:19" s="126" customFormat="1" ht="210" x14ac:dyDescent="0.15">
      <c r="A222" s="134">
        <v>43960</v>
      </c>
      <c r="B222" s="135" t="s">
        <v>2681</v>
      </c>
      <c r="C222" s="135" t="s">
        <v>2241</v>
      </c>
      <c r="D222" s="149">
        <v>739</v>
      </c>
      <c r="E222" s="135">
        <v>2020</v>
      </c>
      <c r="F222" s="135" t="s">
        <v>1140</v>
      </c>
      <c r="G222" s="137" t="s">
        <v>1422</v>
      </c>
      <c r="H222" s="150" t="s">
        <v>2718</v>
      </c>
      <c r="I222" s="138" t="s">
        <v>1701</v>
      </c>
      <c r="J222" s="139" t="s">
        <v>1701</v>
      </c>
      <c r="K222" s="125"/>
      <c r="L222" s="125"/>
      <c r="M222" s="125"/>
      <c r="N222" s="125"/>
      <c r="O222" s="125"/>
      <c r="P222" s="125"/>
      <c r="Q222" s="125"/>
      <c r="R222" s="125"/>
      <c r="S222" s="125"/>
    </row>
    <row r="223" spans="1:19" s="126" customFormat="1" ht="168" x14ac:dyDescent="0.15">
      <c r="A223" s="134">
        <v>43960</v>
      </c>
      <c r="B223" s="135" t="s">
        <v>2681</v>
      </c>
      <c r="C223" s="135" t="s">
        <v>2241</v>
      </c>
      <c r="D223" s="149">
        <v>738</v>
      </c>
      <c r="E223" s="135">
        <v>2020</v>
      </c>
      <c r="F223" s="135" t="s">
        <v>1140</v>
      </c>
      <c r="G223" s="137" t="s">
        <v>1422</v>
      </c>
      <c r="H223" s="150" t="s">
        <v>2719</v>
      </c>
      <c r="I223" s="138" t="s">
        <v>1701</v>
      </c>
      <c r="J223" s="139" t="s">
        <v>1701</v>
      </c>
      <c r="K223" s="125"/>
      <c r="L223" s="125"/>
      <c r="M223" s="125"/>
      <c r="N223" s="125"/>
      <c r="O223" s="125"/>
      <c r="P223" s="125"/>
      <c r="Q223" s="125"/>
      <c r="R223" s="125"/>
      <c r="S223" s="125"/>
    </row>
    <row r="224" spans="1:19" s="126" customFormat="1" ht="112" x14ac:dyDescent="0.15">
      <c r="A224" s="134">
        <v>43960</v>
      </c>
      <c r="B224" s="135" t="s">
        <v>2681</v>
      </c>
      <c r="C224" s="137" t="s">
        <v>2241</v>
      </c>
      <c r="D224" s="149">
        <v>737</v>
      </c>
      <c r="E224" s="135">
        <v>2020</v>
      </c>
      <c r="F224" s="135" t="s">
        <v>1140</v>
      </c>
      <c r="G224" s="137" t="s">
        <v>1422</v>
      </c>
      <c r="H224" s="150" t="s">
        <v>2720</v>
      </c>
      <c r="I224" s="138" t="s">
        <v>1701</v>
      </c>
      <c r="J224" s="139" t="s">
        <v>1701</v>
      </c>
      <c r="K224" s="125"/>
      <c r="L224" s="125"/>
      <c r="M224" s="125"/>
      <c r="N224" s="125"/>
      <c r="O224" s="125"/>
      <c r="P224" s="125"/>
      <c r="Q224" s="125"/>
      <c r="R224" s="125"/>
      <c r="S224" s="125"/>
    </row>
    <row r="225" spans="1:19" s="126" customFormat="1" ht="319" x14ac:dyDescent="0.15">
      <c r="A225" s="134">
        <v>43961</v>
      </c>
      <c r="B225" s="135" t="s">
        <v>2721</v>
      </c>
      <c r="C225" s="137" t="s">
        <v>2262</v>
      </c>
      <c r="D225" s="135">
        <v>126</v>
      </c>
      <c r="E225" s="135">
        <v>2020</v>
      </c>
      <c r="F225" s="135" t="s">
        <v>2722</v>
      </c>
      <c r="G225" s="137" t="s">
        <v>1422</v>
      </c>
      <c r="H225" s="135" t="s">
        <v>2723</v>
      </c>
      <c r="I225" s="138" t="s">
        <v>1701</v>
      </c>
      <c r="J225" s="139" t="s">
        <v>1701</v>
      </c>
      <c r="K225" s="125"/>
      <c r="L225" s="125"/>
      <c r="M225" s="125"/>
      <c r="N225" s="125"/>
      <c r="O225" s="125"/>
      <c r="P225" s="125"/>
      <c r="Q225" s="125"/>
      <c r="R225" s="125"/>
      <c r="S225" s="125"/>
    </row>
    <row r="226" spans="1:19" s="126" customFormat="1" ht="168" x14ac:dyDescent="0.15">
      <c r="A226" s="134">
        <v>43962</v>
      </c>
      <c r="B226" s="135" t="s">
        <v>2724</v>
      </c>
      <c r="C226" s="137" t="s">
        <v>2262</v>
      </c>
      <c r="D226" s="135">
        <v>645</v>
      </c>
      <c r="E226" s="135">
        <v>2020</v>
      </c>
      <c r="F226" s="135" t="s">
        <v>2430</v>
      </c>
      <c r="G226" s="137" t="s">
        <v>1422</v>
      </c>
      <c r="H226" s="135" t="s">
        <v>2724</v>
      </c>
      <c r="I226" s="138" t="s">
        <v>1701</v>
      </c>
      <c r="J226" s="139" t="s">
        <v>1701</v>
      </c>
      <c r="K226" s="125"/>
      <c r="L226" s="125"/>
      <c r="M226" s="125"/>
      <c r="N226" s="125"/>
      <c r="O226" s="125"/>
      <c r="P226" s="125"/>
      <c r="Q226" s="125"/>
      <c r="R226" s="125"/>
      <c r="S226" s="125"/>
    </row>
    <row r="227" spans="1:19" s="126" customFormat="1" ht="56" x14ac:dyDescent="0.15">
      <c r="A227" s="134">
        <v>43963</v>
      </c>
      <c r="B227" s="135" t="s">
        <v>2681</v>
      </c>
      <c r="C227" s="135" t="s">
        <v>2241</v>
      </c>
      <c r="D227" s="149">
        <v>740</v>
      </c>
      <c r="E227" s="135">
        <v>2020</v>
      </c>
      <c r="F227" s="135" t="s">
        <v>1140</v>
      </c>
      <c r="G227" s="137" t="s">
        <v>1422</v>
      </c>
      <c r="H227" s="150" t="s">
        <v>2725</v>
      </c>
      <c r="I227" s="138" t="s">
        <v>1701</v>
      </c>
      <c r="J227" s="139" t="s">
        <v>1701</v>
      </c>
      <c r="K227" s="125"/>
      <c r="L227" s="125"/>
      <c r="M227" s="125"/>
      <c r="N227" s="125"/>
      <c r="O227" s="125"/>
      <c r="P227" s="125"/>
      <c r="Q227" s="125"/>
      <c r="R227" s="125"/>
      <c r="S227" s="125"/>
    </row>
    <row r="228" spans="1:19" s="126" customFormat="1" ht="112" x14ac:dyDescent="0.15">
      <c r="A228" s="134">
        <v>43964</v>
      </c>
      <c r="B228" s="135" t="s">
        <v>2681</v>
      </c>
      <c r="C228" s="135" t="s">
        <v>2241</v>
      </c>
      <c r="D228" s="149">
        <v>749</v>
      </c>
      <c r="E228" s="135">
        <v>2020</v>
      </c>
      <c r="F228" s="135" t="s">
        <v>1140</v>
      </c>
      <c r="G228" s="137" t="s">
        <v>1422</v>
      </c>
      <c r="H228" s="150" t="s">
        <v>2726</v>
      </c>
      <c r="I228" s="138" t="s">
        <v>1701</v>
      </c>
      <c r="J228" s="139" t="s">
        <v>1701</v>
      </c>
      <c r="K228" s="125"/>
      <c r="L228" s="125"/>
      <c r="M228" s="125"/>
      <c r="N228" s="125"/>
      <c r="O228" s="125"/>
      <c r="P228" s="125"/>
      <c r="Q228" s="125"/>
      <c r="R228" s="125"/>
      <c r="S228" s="125"/>
    </row>
    <row r="229" spans="1:19" s="126" customFormat="1" ht="84" x14ac:dyDescent="0.15">
      <c r="A229" s="134">
        <v>43964</v>
      </c>
      <c r="B229" s="135" t="s">
        <v>2681</v>
      </c>
      <c r="C229" s="135" t="s">
        <v>2241</v>
      </c>
      <c r="D229" s="149">
        <v>748</v>
      </c>
      <c r="E229" s="135">
        <v>2020</v>
      </c>
      <c r="F229" s="135" t="s">
        <v>1140</v>
      </c>
      <c r="G229" s="137" t="s">
        <v>1422</v>
      </c>
      <c r="H229" s="150" t="s">
        <v>2727</v>
      </c>
      <c r="I229" s="138" t="s">
        <v>1701</v>
      </c>
      <c r="J229" s="139" t="s">
        <v>1701</v>
      </c>
      <c r="K229" s="125"/>
      <c r="L229" s="125"/>
      <c r="M229" s="125"/>
      <c r="N229" s="125"/>
      <c r="O229" s="125"/>
      <c r="P229" s="125"/>
      <c r="Q229" s="125"/>
      <c r="R229" s="125"/>
      <c r="S229" s="125"/>
    </row>
    <row r="230" spans="1:19" s="126" customFormat="1" ht="238" x14ac:dyDescent="0.15">
      <c r="A230" s="134">
        <v>43964</v>
      </c>
      <c r="B230" s="135" t="s">
        <v>2728</v>
      </c>
      <c r="C230" s="135" t="s">
        <v>2262</v>
      </c>
      <c r="D230" s="135">
        <v>655</v>
      </c>
      <c r="E230" s="135">
        <v>2020</v>
      </c>
      <c r="F230" s="135" t="s">
        <v>2266</v>
      </c>
      <c r="G230" s="137" t="s">
        <v>1422</v>
      </c>
      <c r="H230" s="135" t="s">
        <v>2729</v>
      </c>
      <c r="I230" s="138" t="s">
        <v>1701</v>
      </c>
      <c r="J230" s="139" t="s">
        <v>1701</v>
      </c>
      <c r="K230" s="125"/>
      <c r="L230" s="125"/>
      <c r="M230" s="125"/>
      <c r="N230" s="125"/>
      <c r="O230" s="125"/>
      <c r="P230" s="125"/>
      <c r="Q230" s="125"/>
      <c r="R230" s="125"/>
      <c r="S230" s="125"/>
    </row>
    <row r="231" spans="1:19" s="126" customFormat="1" ht="252" x14ac:dyDescent="0.15">
      <c r="A231" s="134">
        <v>43964</v>
      </c>
      <c r="B231" s="135" t="s">
        <v>2730</v>
      </c>
      <c r="C231" s="135" t="s">
        <v>2262</v>
      </c>
      <c r="D231" s="135">
        <v>660</v>
      </c>
      <c r="E231" s="135">
        <v>2020</v>
      </c>
      <c r="F231" s="135" t="s">
        <v>2731</v>
      </c>
      <c r="G231" s="137" t="s">
        <v>1422</v>
      </c>
      <c r="H231" s="135" t="s">
        <v>2730</v>
      </c>
      <c r="I231" s="138" t="s">
        <v>1701</v>
      </c>
      <c r="J231" s="139" t="s">
        <v>1701</v>
      </c>
      <c r="K231" s="125"/>
      <c r="L231" s="125"/>
      <c r="M231" s="125"/>
      <c r="N231" s="125"/>
      <c r="O231" s="125"/>
      <c r="P231" s="125"/>
      <c r="Q231" s="125"/>
      <c r="R231" s="125"/>
      <c r="S231" s="125"/>
    </row>
    <row r="232" spans="1:19" s="126" customFormat="1" ht="409.6" x14ac:dyDescent="0.15">
      <c r="A232" s="134">
        <v>43964</v>
      </c>
      <c r="B232" s="135" t="s">
        <v>2732</v>
      </c>
      <c r="C232" s="135" t="s">
        <v>2262</v>
      </c>
      <c r="D232" s="135">
        <v>659</v>
      </c>
      <c r="E232" s="135">
        <v>2020</v>
      </c>
      <c r="F232" s="135" t="s">
        <v>2441</v>
      </c>
      <c r="G232" s="137" t="s">
        <v>1422</v>
      </c>
      <c r="H232" s="135" t="s">
        <v>2732</v>
      </c>
      <c r="I232" s="138" t="s">
        <v>1701</v>
      </c>
      <c r="J232" s="139" t="s">
        <v>1701</v>
      </c>
      <c r="K232" s="125"/>
      <c r="L232" s="125"/>
      <c r="M232" s="125"/>
      <c r="N232" s="125"/>
      <c r="O232" s="125"/>
      <c r="P232" s="125"/>
      <c r="Q232" s="125"/>
      <c r="R232" s="125"/>
      <c r="S232" s="125"/>
    </row>
    <row r="233" spans="1:19" s="126" customFormat="1" ht="319" x14ac:dyDescent="0.15">
      <c r="A233" s="134">
        <v>43964</v>
      </c>
      <c r="B233" s="135" t="s">
        <v>2733</v>
      </c>
      <c r="C233" s="135" t="s">
        <v>2262</v>
      </c>
      <c r="D233" s="135">
        <v>658</v>
      </c>
      <c r="E233" s="135">
        <v>2020</v>
      </c>
      <c r="F233" s="135" t="s">
        <v>2734</v>
      </c>
      <c r="G233" s="137" t="s">
        <v>1422</v>
      </c>
      <c r="H233" s="135" t="s">
        <v>2733</v>
      </c>
      <c r="I233" s="138" t="s">
        <v>1701</v>
      </c>
      <c r="J233" s="139" t="s">
        <v>1701</v>
      </c>
      <c r="K233" s="125"/>
      <c r="L233" s="125"/>
      <c r="M233" s="125"/>
      <c r="N233" s="125"/>
      <c r="O233" s="125"/>
      <c r="P233" s="125"/>
      <c r="Q233" s="125"/>
      <c r="R233" s="125"/>
      <c r="S233" s="125"/>
    </row>
    <row r="234" spans="1:19" s="126" customFormat="1" ht="126" x14ac:dyDescent="0.15">
      <c r="A234" s="134">
        <v>43964</v>
      </c>
      <c r="B234" s="135" t="s">
        <v>2735</v>
      </c>
      <c r="C234" s="135" t="s">
        <v>2262</v>
      </c>
      <c r="D234" s="135">
        <v>649</v>
      </c>
      <c r="E234" s="135">
        <v>2020</v>
      </c>
      <c r="F234" s="135" t="s">
        <v>2734</v>
      </c>
      <c r="G234" s="137" t="s">
        <v>1422</v>
      </c>
      <c r="H234" s="135" t="s">
        <v>2735</v>
      </c>
      <c r="I234" s="138" t="s">
        <v>1701</v>
      </c>
      <c r="J234" s="139" t="s">
        <v>1701</v>
      </c>
      <c r="K234" s="125"/>
      <c r="L234" s="125"/>
      <c r="M234" s="125"/>
      <c r="N234" s="125"/>
      <c r="O234" s="125"/>
      <c r="P234" s="125"/>
      <c r="Q234" s="125"/>
      <c r="R234" s="125"/>
      <c r="S234" s="125"/>
    </row>
    <row r="235" spans="1:19" s="126" customFormat="1" ht="98" x14ac:dyDescent="0.15">
      <c r="A235" s="134">
        <v>43965</v>
      </c>
      <c r="B235" s="135" t="s">
        <v>2681</v>
      </c>
      <c r="C235" s="135" t="s">
        <v>2241</v>
      </c>
      <c r="D235" s="149">
        <v>773</v>
      </c>
      <c r="E235" s="135">
        <v>2020</v>
      </c>
      <c r="F235" s="135" t="s">
        <v>1140</v>
      </c>
      <c r="G235" s="137" t="s">
        <v>1422</v>
      </c>
      <c r="H235" s="150" t="s">
        <v>2736</v>
      </c>
      <c r="I235" s="138" t="s">
        <v>1701</v>
      </c>
      <c r="J235" s="139" t="s">
        <v>1701</v>
      </c>
      <c r="K235" s="125"/>
      <c r="L235" s="125"/>
      <c r="M235" s="125"/>
      <c r="N235" s="125"/>
      <c r="O235" s="125"/>
      <c r="P235" s="125"/>
      <c r="Q235" s="125"/>
      <c r="R235" s="125"/>
      <c r="S235" s="125"/>
    </row>
    <row r="236" spans="1:19" s="126" customFormat="1" ht="319" x14ac:dyDescent="0.15">
      <c r="A236" s="134">
        <v>43965</v>
      </c>
      <c r="B236" s="135" t="s">
        <v>2737</v>
      </c>
      <c r="C236" s="135" t="s">
        <v>2262</v>
      </c>
      <c r="D236" s="135">
        <v>662</v>
      </c>
      <c r="E236" s="135">
        <v>2020</v>
      </c>
      <c r="F236" s="135" t="s">
        <v>2731</v>
      </c>
      <c r="G236" s="137" t="s">
        <v>1422</v>
      </c>
      <c r="H236" s="135" t="s">
        <v>2738</v>
      </c>
      <c r="I236" s="138" t="s">
        <v>1701</v>
      </c>
      <c r="J236" s="139" t="s">
        <v>1701</v>
      </c>
      <c r="K236" s="125"/>
      <c r="L236" s="125"/>
      <c r="M236" s="125"/>
      <c r="N236" s="125"/>
      <c r="O236" s="125"/>
      <c r="P236" s="125"/>
      <c r="Q236" s="125"/>
      <c r="R236" s="125"/>
      <c r="S236" s="125"/>
    </row>
    <row r="237" spans="1:19" s="126" customFormat="1" ht="168" x14ac:dyDescent="0.15">
      <c r="A237" s="134">
        <v>43970</v>
      </c>
      <c r="B237" s="135" t="s">
        <v>2739</v>
      </c>
      <c r="C237" s="135" t="s">
        <v>2262</v>
      </c>
      <c r="D237" s="135">
        <v>676</v>
      </c>
      <c r="E237" s="135">
        <v>2020</v>
      </c>
      <c r="F237" s="135" t="s">
        <v>2740</v>
      </c>
      <c r="G237" s="137" t="s">
        <v>1422</v>
      </c>
      <c r="H237" s="135" t="s">
        <v>2739</v>
      </c>
      <c r="I237" s="138" t="s">
        <v>1701</v>
      </c>
      <c r="J237" s="139" t="s">
        <v>1701</v>
      </c>
      <c r="K237" s="125"/>
      <c r="L237" s="125"/>
      <c r="M237" s="125"/>
      <c r="N237" s="125"/>
      <c r="O237" s="125"/>
      <c r="P237" s="125"/>
      <c r="Q237" s="125"/>
      <c r="R237" s="125"/>
      <c r="S237" s="125"/>
    </row>
    <row r="238" spans="1:19" s="126" customFormat="1" ht="345" x14ac:dyDescent="0.15">
      <c r="A238" s="134">
        <v>43970</v>
      </c>
      <c r="B238" s="135" t="s">
        <v>2741</v>
      </c>
      <c r="C238" s="135" t="s">
        <v>2262</v>
      </c>
      <c r="D238" s="135">
        <v>677</v>
      </c>
      <c r="E238" s="135">
        <v>2020</v>
      </c>
      <c r="F238" s="135" t="s">
        <v>2441</v>
      </c>
      <c r="G238" s="137" t="s">
        <v>1422</v>
      </c>
      <c r="H238" s="135" t="s">
        <v>2742</v>
      </c>
      <c r="I238" s="138" t="s">
        <v>1701</v>
      </c>
      <c r="J238" s="139" t="s">
        <v>1701</v>
      </c>
      <c r="K238" s="125"/>
      <c r="L238" s="125"/>
      <c r="M238" s="125"/>
      <c r="N238" s="125"/>
      <c r="O238" s="125"/>
      <c r="P238" s="125"/>
      <c r="Q238" s="125"/>
      <c r="R238" s="125"/>
      <c r="S238" s="125"/>
    </row>
    <row r="239" spans="1:19" s="126" customFormat="1" ht="98" x14ac:dyDescent="0.15">
      <c r="A239" s="134">
        <v>43971</v>
      </c>
      <c r="B239" s="135" t="s">
        <v>2681</v>
      </c>
      <c r="C239" s="135" t="s">
        <v>2241</v>
      </c>
      <c r="D239" s="149">
        <v>798</v>
      </c>
      <c r="E239" s="135">
        <v>2020</v>
      </c>
      <c r="F239" s="135" t="s">
        <v>1140</v>
      </c>
      <c r="G239" s="137" t="s">
        <v>1422</v>
      </c>
      <c r="H239" s="150" t="s">
        <v>2743</v>
      </c>
      <c r="I239" s="138" t="s">
        <v>1701</v>
      </c>
      <c r="J239" s="139" t="s">
        <v>1701</v>
      </c>
      <c r="K239" s="125"/>
      <c r="L239" s="125"/>
      <c r="M239" s="125"/>
      <c r="N239" s="125"/>
      <c r="O239" s="125"/>
      <c r="P239" s="125"/>
      <c r="Q239" s="125"/>
      <c r="R239" s="125"/>
      <c r="S239" s="125"/>
    </row>
    <row r="240" spans="1:19" s="126" customFormat="1" ht="56" x14ac:dyDescent="0.15">
      <c r="A240" s="134">
        <v>43971</v>
      </c>
      <c r="B240" s="135" t="s">
        <v>2681</v>
      </c>
      <c r="C240" s="135" t="s">
        <v>2241</v>
      </c>
      <c r="D240" s="149">
        <v>797</v>
      </c>
      <c r="E240" s="135">
        <v>2020</v>
      </c>
      <c r="F240" s="135" t="s">
        <v>1140</v>
      </c>
      <c r="G240" s="137" t="s">
        <v>1422</v>
      </c>
      <c r="H240" s="150" t="s">
        <v>2744</v>
      </c>
      <c r="I240" s="138" t="s">
        <v>1701</v>
      </c>
      <c r="J240" s="139" t="s">
        <v>1701</v>
      </c>
      <c r="K240" s="125"/>
      <c r="L240" s="125"/>
      <c r="M240" s="125"/>
      <c r="N240" s="125"/>
      <c r="O240" s="125"/>
      <c r="P240" s="125"/>
      <c r="Q240" s="125"/>
      <c r="R240" s="125"/>
      <c r="S240" s="125"/>
    </row>
    <row r="241" spans="1:19" s="126" customFormat="1" ht="56" x14ac:dyDescent="0.15">
      <c r="A241" s="134">
        <v>43971</v>
      </c>
      <c r="B241" s="151" t="s">
        <v>2681</v>
      </c>
      <c r="C241" s="151" t="s">
        <v>2241</v>
      </c>
      <c r="D241" s="155">
        <v>796</v>
      </c>
      <c r="E241" s="151">
        <v>2020</v>
      </c>
      <c r="F241" s="151" t="s">
        <v>1140</v>
      </c>
      <c r="G241" s="137" t="s">
        <v>1422</v>
      </c>
      <c r="H241" s="186" t="s">
        <v>2745</v>
      </c>
      <c r="I241" s="138" t="s">
        <v>1701</v>
      </c>
      <c r="J241" s="139" t="s">
        <v>1701</v>
      </c>
      <c r="K241" s="125"/>
      <c r="L241" s="125"/>
      <c r="M241" s="125"/>
      <c r="N241" s="125"/>
      <c r="O241" s="125"/>
      <c r="P241" s="125"/>
      <c r="Q241" s="125"/>
      <c r="R241" s="125"/>
      <c r="S241" s="125"/>
    </row>
    <row r="242" spans="1:19" s="126" customFormat="1" ht="168" x14ac:dyDescent="0.15">
      <c r="A242" s="134">
        <v>43971</v>
      </c>
      <c r="B242" s="156" t="s">
        <v>2705</v>
      </c>
      <c r="C242" s="151" t="s">
        <v>2262</v>
      </c>
      <c r="D242" s="155">
        <v>678</v>
      </c>
      <c r="E242" s="151">
        <v>2020</v>
      </c>
      <c r="F242" s="151" t="s">
        <v>2266</v>
      </c>
      <c r="G242" s="137" t="s">
        <v>1422</v>
      </c>
      <c r="H242" s="186" t="s">
        <v>2746</v>
      </c>
      <c r="I242" s="138" t="s">
        <v>1701</v>
      </c>
      <c r="J242" s="139" t="s">
        <v>1701</v>
      </c>
      <c r="K242" s="125"/>
      <c r="L242" s="125"/>
      <c r="M242" s="125"/>
      <c r="N242" s="125"/>
      <c r="O242" s="125"/>
      <c r="P242" s="125"/>
      <c r="Q242" s="125"/>
      <c r="R242" s="125"/>
      <c r="S242" s="125"/>
    </row>
    <row r="243" spans="1:19" s="126" customFormat="1" ht="306" x14ac:dyDescent="0.15">
      <c r="A243" s="134">
        <v>43971</v>
      </c>
      <c r="B243" s="156" t="s">
        <v>2747</v>
      </c>
      <c r="C243" s="151" t="s">
        <v>2262</v>
      </c>
      <c r="D243" s="151">
        <v>678</v>
      </c>
      <c r="E243" s="151">
        <v>2020</v>
      </c>
      <c r="F243" s="151" t="s">
        <v>2441</v>
      </c>
      <c r="G243" s="137" t="s">
        <v>1422</v>
      </c>
      <c r="H243" s="151" t="s">
        <v>2748</v>
      </c>
      <c r="I243" s="138" t="s">
        <v>1701</v>
      </c>
      <c r="J243" s="139" t="s">
        <v>1701</v>
      </c>
      <c r="K243" s="125"/>
      <c r="L243" s="125"/>
      <c r="M243" s="125"/>
      <c r="N243" s="125"/>
      <c r="O243" s="125"/>
      <c r="P243" s="125"/>
      <c r="Q243" s="125"/>
      <c r="R243" s="125"/>
      <c r="S243" s="125"/>
    </row>
    <row r="244" spans="1:19" s="126" customFormat="1" ht="98" x14ac:dyDescent="0.15">
      <c r="A244" s="134">
        <v>43972</v>
      </c>
      <c r="B244" s="156" t="s">
        <v>2705</v>
      </c>
      <c r="C244" s="151" t="s">
        <v>2262</v>
      </c>
      <c r="D244" s="155">
        <v>680</v>
      </c>
      <c r="E244" s="151">
        <v>2020</v>
      </c>
      <c r="F244" s="151" t="s">
        <v>2410</v>
      </c>
      <c r="G244" s="137" t="s">
        <v>1422</v>
      </c>
      <c r="H244" s="186" t="s">
        <v>2749</v>
      </c>
      <c r="I244" s="138" t="s">
        <v>1701</v>
      </c>
      <c r="J244" s="139" t="s">
        <v>1701</v>
      </c>
      <c r="K244" s="125"/>
      <c r="L244" s="125"/>
      <c r="M244" s="125"/>
      <c r="N244" s="125"/>
      <c r="O244" s="125"/>
      <c r="P244" s="125"/>
      <c r="Q244" s="125"/>
      <c r="R244" s="125"/>
      <c r="S244" s="125"/>
    </row>
    <row r="245" spans="1:19" s="126" customFormat="1" ht="70" x14ac:dyDescent="0.15">
      <c r="A245" s="134">
        <v>43972</v>
      </c>
      <c r="B245" s="156" t="s">
        <v>2705</v>
      </c>
      <c r="C245" s="151" t="s">
        <v>2262</v>
      </c>
      <c r="D245" s="155">
        <v>682</v>
      </c>
      <c r="E245" s="151">
        <v>2020</v>
      </c>
      <c r="F245" s="151" t="s">
        <v>2266</v>
      </c>
      <c r="G245" s="137" t="s">
        <v>1422</v>
      </c>
      <c r="H245" s="186" t="s">
        <v>2750</v>
      </c>
      <c r="I245" s="138" t="s">
        <v>1701</v>
      </c>
      <c r="J245" s="139" t="s">
        <v>1701</v>
      </c>
      <c r="K245" s="125"/>
      <c r="L245" s="125"/>
      <c r="M245" s="125"/>
      <c r="N245" s="125"/>
      <c r="O245" s="125"/>
      <c r="P245" s="125"/>
      <c r="Q245" s="125"/>
      <c r="R245" s="125"/>
      <c r="S245" s="125"/>
    </row>
    <row r="246" spans="1:19" s="126" customFormat="1" ht="98" x14ac:dyDescent="0.15">
      <c r="A246" s="134">
        <v>43972</v>
      </c>
      <c r="B246" s="156" t="s">
        <v>2705</v>
      </c>
      <c r="C246" s="151" t="s">
        <v>2262</v>
      </c>
      <c r="D246" s="155">
        <v>683</v>
      </c>
      <c r="E246" s="151">
        <v>2020</v>
      </c>
      <c r="F246" s="151" t="s">
        <v>2263</v>
      </c>
      <c r="G246" s="137" t="s">
        <v>1422</v>
      </c>
      <c r="H246" s="186" t="s">
        <v>2751</v>
      </c>
      <c r="I246" s="138" t="s">
        <v>1701</v>
      </c>
      <c r="J246" s="139" t="s">
        <v>1701</v>
      </c>
      <c r="K246" s="125"/>
      <c r="L246" s="125"/>
      <c r="M246" s="125"/>
      <c r="N246" s="125"/>
      <c r="O246" s="125"/>
      <c r="P246" s="125"/>
      <c r="Q246" s="125"/>
      <c r="R246" s="125"/>
      <c r="S246" s="125"/>
    </row>
    <row r="247" spans="1:19" s="126" customFormat="1" ht="397" x14ac:dyDescent="0.15">
      <c r="A247" s="134">
        <v>43972</v>
      </c>
      <c r="B247" s="156" t="s">
        <v>2752</v>
      </c>
      <c r="C247" s="151" t="s">
        <v>2262</v>
      </c>
      <c r="D247" s="151">
        <v>682</v>
      </c>
      <c r="E247" s="151">
        <v>2020</v>
      </c>
      <c r="F247" s="151" t="s">
        <v>2441</v>
      </c>
      <c r="G247" s="137" t="s">
        <v>1422</v>
      </c>
      <c r="H247" s="151" t="s">
        <v>2753</v>
      </c>
      <c r="I247" s="138" t="s">
        <v>1701</v>
      </c>
      <c r="J247" s="139" t="s">
        <v>1701</v>
      </c>
      <c r="K247" s="125"/>
      <c r="L247" s="125"/>
      <c r="M247" s="125"/>
      <c r="N247" s="125"/>
      <c r="O247" s="125"/>
      <c r="P247" s="125"/>
      <c r="Q247" s="125"/>
      <c r="R247" s="125"/>
      <c r="S247" s="125"/>
    </row>
    <row r="248" spans="1:19" s="126" customFormat="1" ht="293" x14ac:dyDescent="0.15">
      <c r="A248" s="134">
        <v>43972</v>
      </c>
      <c r="B248" s="156" t="s">
        <v>2754</v>
      </c>
      <c r="C248" s="137" t="s">
        <v>2262</v>
      </c>
      <c r="D248" s="151">
        <v>683</v>
      </c>
      <c r="E248" s="151">
        <v>2020</v>
      </c>
      <c r="F248" s="151" t="s">
        <v>2755</v>
      </c>
      <c r="G248" s="137" t="s">
        <v>1422</v>
      </c>
      <c r="H248" s="151" t="s">
        <v>2756</v>
      </c>
      <c r="I248" s="138" t="s">
        <v>1701</v>
      </c>
      <c r="J248" s="139" t="s">
        <v>1701</v>
      </c>
      <c r="K248" s="125"/>
      <c r="L248" s="125"/>
      <c r="M248" s="125"/>
      <c r="N248" s="125"/>
      <c r="O248" s="125"/>
      <c r="P248" s="125"/>
      <c r="Q248" s="125"/>
      <c r="R248" s="125"/>
      <c r="S248" s="125"/>
    </row>
    <row r="249" spans="1:19" s="126" customFormat="1" ht="409.6" x14ac:dyDescent="0.15">
      <c r="A249" s="134">
        <v>43972</v>
      </c>
      <c r="B249" s="156" t="s">
        <v>2757</v>
      </c>
      <c r="C249" s="137" t="s">
        <v>2262</v>
      </c>
      <c r="D249" s="151">
        <v>680</v>
      </c>
      <c r="E249" s="151">
        <v>2020</v>
      </c>
      <c r="F249" s="151" t="s">
        <v>2734</v>
      </c>
      <c r="G249" s="137" t="s">
        <v>1422</v>
      </c>
      <c r="H249" s="151" t="s">
        <v>2757</v>
      </c>
      <c r="I249" s="138" t="s">
        <v>1701</v>
      </c>
      <c r="J249" s="139" t="s">
        <v>1701</v>
      </c>
      <c r="K249" s="125"/>
      <c r="L249" s="125"/>
      <c r="M249" s="125"/>
      <c r="N249" s="125"/>
      <c r="O249" s="125"/>
      <c r="P249" s="125"/>
      <c r="Q249" s="125"/>
      <c r="R249" s="125"/>
      <c r="S249" s="125"/>
    </row>
    <row r="250" spans="1:19" s="126" customFormat="1" ht="98" x14ac:dyDescent="0.15">
      <c r="A250" s="134">
        <v>43972</v>
      </c>
      <c r="B250" s="156" t="s">
        <v>2621</v>
      </c>
      <c r="C250" s="151" t="s">
        <v>2262</v>
      </c>
      <c r="D250" s="151">
        <v>679</v>
      </c>
      <c r="E250" s="151">
        <v>2020</v>
      </c>
      <c r="F250" s="151" t="s">
        <v>2430</v>
      </c>
      <c r="G250" s="137" t="s">
        <v>1422</v>
      </c>
      <c r="H250" s="151" t="s">
        <v>2621</v>
      </c>
      <c r="I250" s="138" t="s">
        <v>1701</v>
      </c>
      <c r="J250" s="139" t="s">
        <v>1701</v>
      </c>
      <c r="K250" s="125"/>
      <c r="L250" s="125"/>
      <c r="M250" s="125"/>
      <c r="N250" s="125"/>
      <c r="O250" s="125"/>
      <c r="P250" s="125"/>
      <c r="Q250" s="125"/>
      <c r="R250" s="125"/>
      <c r="S250" s="125"/>
    </row>
    <row r="251" spans="1:19" s="126" customFormat="1" ht="98" x14ac:dyDescent="0.15">
      <c r="A251" s="134">
        <v>43973</v>
      </c>
      <c r="B251" s="137" t="s">
        <v>2705</v>
      </c>
      <c r="C251" s="137" t="s">
        <v>2262</v>
      </c>
      <c r="D251" s="136">
        <v>685</v>
      </c>
      <c r="E251" s="135">
        <v>2020</v>
      </c>
      <c r="F251" s="137" t="s">
        <v>2266</v>
      </c>
      <c r="G251" s="137" t="s">
        <v>1422</v>
      </c>
      <c r="H251" s="150" t="s">
        <v>2758</v>
      </c>
      <c r="I251" s="138" t="s">
        <v>1701</v>
      </c>
      <c r="J251" s="139" t="s">
        <v>1701</v>
      </c>
      <c r="K251" s="125"/>
      <c r="L251" s="125"/>
      <c r="M251" s="125"/>
      <c r="N251" s="125"/>
      <c r="O251" s="125"/>
      <c r="P251" s="125"/>
      <c r="Q251" s="125"/>
      <c r="R251" s="125"/>
      <c r="S251" s="125"/>
    </row>
    <row r="252" spans="1:19" s="126" customFormat="1" ht="70" x14ac:dyDescent="0.15">
      <c r="A252" s="134">
        <v>43973</v>
      </c>
      <c r="B252" s="137" t="s">
        <v>2705</v>
      </c>
      <c r="C252" s="137" t="s">
        <v>2262</v>
      </c>
      <c r="D252" s="136">
        <v>686</v>
      </c>
      <c r="E252" s="135">
        <v>2020</v>
      </c>
      <c r="F252" s="137" t="s">
        <v>2427</v>
      </c>
      <c r="G252" s="137" t="s">
        <v>1422</v>
      </c>
      <c r="H252" s="150" t="s">
        <v>2759</v>
      </c>
      <c r="I252" s="138" t="s">
        <v>1701</v>
      </c>
      <c r="J252" s="139" t="s">
        <v>1701</v>
      </c>
      <c r="K252" s="125"/>
      <c r="L252" s="125"/>
      <c r="M252" s="125"/>
      <c r="N252" s="125"/>
      <c r="O252" s="125"/>
      <c r="P252" s="125"/>
      <c r="Q252" s="125"/>
      <c r="R252" s="125"/>
      <c r="S252" s="125"/>
    </row>
    <row r="253" spans="1:19" s="126" customFormat="1" ht="196" x14ac:dyDescent="0.15">
      <c r="A253" s="134">
        <v>43973</v>
      </c>
      <c r="B253" s="137" t="s">
        <v>2705</v>
      </c>
      <c r="C253" s="137" t="s">
        <v>2262</v>
      </c>
      <c r="D253" s="136">
        <v>688</v>
      </c>
      <c r="E253" s="135">
        <v>2020</v>
      </c>
      <c r="F253" s="137" t="s">
        <v>2266</v>
      </c>
      <c r="G253" s="137" t="s">
        <v>1422</v>
      </c>
      <c r="H253" s="150" t="s">
        <v>2760</v>
      </c>
      <c r="I253" s="138" t="s">
        <v>1701</v>
      </c>
      <c r="J253" s="139" t="s">
        <v>1701</v>
      </c>
      <c r="K253" s="125"/>
      <c r="L253" s="125"/>
      <c r="M253" s="125"/>
      <c r="N253" s="125"/>
      <c r="O253" s="125"/>
      <c r="P253" s="125"/>
      <c r="Q253" s="125"/>
      <c r="R253" s="125"/>
      <c r="S253" s="125"/>
    </row>
    <row r="254" spans="1:19" s="126" customFormat="1" ht="84" x14ac:dyDescent="0.15">
      <c r="A254" s="134">
        <v>43973</v>
      </c>
      <c r="B254" s="137" t="s">
        <v>2705</v>
      </c>
      <c r="C254" s="146" t="s">
        <v>2262</v>
      </c>
      <c r="D254" s="147">
        <v>689</v>
      </c>
      <c r="E254" s="148">
        <v>2020</v>
      </c>
      <c r="F254" s="137" t="s">
        <v>2649</v>
      </c>
      <c r="G254" s="137" t="s">
        <v>1422</v>
      </c>
      <c r="H254" s="150" t="s">
        <v>2761</v>
      </c>
      <c r="I254" s="138" t="s">
        <v>1701</v>
      </c>
      <c r="J254" s="139" t="s">
        <v>1701</v>
      </c>
      <c r="K254" s="125"/>
      <c r="L254" s="125"/>
      <c r="M254" s="125"/>
      <c r="N254" s="125"/>
      <c r="O254" s="125"/>
      <c r="P254" s="125"/>
      <c r="Q254" s="125"/>
      <c r="R254" s="125"/>
      <c r="S254" s="125"/>
    </row>
    <row r="255" spans="1:19" s="126" customFormat="1" ht="70" x14ac:dyDescent="0.15">
      <c r="A255" s="134">
        <v>43973</v>
      </c>
      <c r="B255" s="137" t="s">
        <v>2705</v>
      </c>
      <c r="C255" s="137" t="s">
        <v>2262</v>
      </c>
      <c r="D255" s="136">
        <v>691</v>
      </c>
      <c r="E255" s="135">
        <v>2020</v>
      </c>
      <c r="F255" s="137" t="s">
        <v>2393</v>
      </c>
      <c r="G255" s="137" t="s">
        <v>1422</v>
      </c>
      <c r="H255" s="150" t="s">
        <v>2762</v>
      </c>
      <c r="I255" s="138" t="s">
        <v>1701</v>
      </c>
      <c r="J255" s="139" t="s">
        <v>1701</v>
      </c>
      <c r="K255" s="125"/>
      <c r="L255" s="125"/>
      <c r="M255" s="125"/>
      <c r="N255" s="125"/>
      <c r="O255" s="125"/>
      <c r="P255" s="125"/>
      <c r="Q255" s="125"/>
      <c r="R255" s="125"/>
      <c r="S255" s="125"/>
    </row>
    <row r="256" spans="1:19" s="126" customFormat="1" ht="332" x14ac:dyDescent="0.15">
      <c r="A256" s="134">
        <v>43973</v>
      </c>
      <c r="B256" s="137" t="s">
        <v>2763</v>
      </c>
      <c r="C256" s="137" t="s">
        <v>2262</v>
      </c>
      <c r="D256" s="137">
        <v>689</v>
      </c>
      <c r="E256" s="135">
        <v>2020</v>
      </c>
      <c r="F256" s="137" t="s">
        <v>2755</v>
      </c>
      <c r="G256" s="137" t="s">
        <v>1422</v>
      </c>
      <c r="H256" s="135" t="s">
        <v>2764</v>
      </c>
      <c r="I256" s="138" t="s">
        <v>1701</v>
      </c>
      <c r="J256" s="139" t="s">
        <v>1701</v>
      </c>
      <c r="K256" s="125"/>
      <c r="L256" s="125"/>
      <c r="M256" s="125"/>
      <c r="N256" s="125"/>
      <c r="O256" s="125"/>
      <c r="P256" s="125"/>
      <c r="Q256" s="125"/>
      <c r="R256" s="125"/>
      <c r="S256" s="125"/>
    </row>
    <row r="257" spans="1:19" s="126" customFormat="1" ht="306" x14ac:dyDescent="0.15">
      <c r="A257" s="134">
        <v>43973</v>
      </c>
      <c r="B257" s="137" t="s">
        <v>2765</v>
      </c>
      <c r="C257" s="137" t="s">
        <v>2262</v>
      </c>
      <c r="D257" s="137">
        <v>691</v>
      </c>
      <c r="E257" s="135">
        <v>2020</v>
      </c>
      <c r="F257" s="137" t="s">
        <v>2766</v>
      </c>
      <c r="G257" s="137" t="s">
        <v>1422</v>
      </c>
      <c r="H257" s="135" t="s">
        <v>2767</v>
      </c>
      <c r="I257" s="138" t="s">
        <v>1701</v>
      </c>
      <c r="J257" s="139" t="s">
        <v>1701</v>
      </c>
      <c r="K257" s="125"/>
      <c r="L257" s="125"/>
      <c r="M257" s="125"/>
      <c r="N257" s="125"/>
      <c r="O257" s="125"/>
      <c r="P257" s="125"/>
      <c r="Q257" s="125"/>
      <c r="R257" s="125"/>
      <c r="S257" s="125"/>
    </row>
    <row r="258" spans="1:19" s="126" customFormat="1" ht="332" x14ac:dyDescent="0.15">
      <c r="A258" s="134">
        <v>43973</v>
      </c>
      <c r="B258" s="137" t="s">
        <v>2763</v>
      </c>
      <c r="C258" s="137" t="s">
        <v>2262</v>
      </c>
      <c r="D258" s="137">
        <v>689</v>
      </c>
      <c r="E258" s="135">
        <v>2020</v>
      </c>
      <c r="F258" s="137" t="s">
        <v>2755</v>
      </c>
      <c r="G258" s="137" t="s">
        <v>1422</v>
      </c>
      <c r="H258" s="135" t="s">
        <v>2768</v>
      </c>
      <c r="I258" s="138" t="s">
        <v>1701</v>
      </c>
      <c r="J258" s="139" t="s">
        <v>1701</v>
      </c>
      <c r="K258" s="125"/>
      <c r="L258" s="125"/>
      <c r="M258" s="125"/>
      <c r="N258" s="125"/>
      <c r="O258" s="125"/>
      <c r="P258" s="125"/>
      <c r="Q258" s="125"/>
      <c r="R258" s="125"/>
      <c r="S258" s="125"/>
    </row>
    <row r="259" spans="1:19" s="126" customFormat="1" ht="224" x14ac:dyDescent="0.15">
      <c r="A259" s="134">
        <v>43973</v>
      </c>
      <c r="B259" s="137" t="s">
        <v>2769</v>
      </c>
      <c r="C259" s="137" t="s">
        <v>2262</v>
      </c>
      <c r="D259" s="137">
        <v>688</v>
      </c>
      <c r="E259" s="135">
        <v>2020</v>
      </c>
      <c r="F259" s="137" t="s">
        <v>2441</v>
      </c>
      <c r="G259" s="137" t="s">
        <v>1422</v>
      </c>
      <c r="H259" s="135" t="s">
        <v>2770</v>
      </c>
      <c r="I259" s="138" t="s">
        <v>1701</v>
      </c>
      <c r="J259" s="139" t="s">
        <v>1701</v>
      </c>
      <c r="K259" s="125"/>
      <c r="L259" s="125"/>
      <c r="M259" s="125"/>
      <c r="N259" s="125"/>
      <c r="O259" s="125"/>
      <c r="P259" s="125"/>
      <c r="Q259" s="125"/>
      <c r="R259" s="125"/>
      <c r="S259" s="125"/>
    </row>
    <row r="260" spans="1:19" s="126" customFormat="1" ht="112" x14ac:dyDescent="0.15">
      <c r="A260" s="134">
        <v>43973</v>
      </c>
      <c r="B260" s="137" t="s">
        <v>2771</v>
      </c>
      <c r="C260" s="137" t="s">
        <v>2262</v>
      </c>
      <c r="D260" s="137">
        <v>687</v>
      </c>
      <c r="E260" s="135">
        <v>2020</v>
      </c>
      <c r="F260" s="137" t="s">
        <v>2441</v>
      </c>
      <c r="G260" s="137" t="s">
        <v>1422</v>
      </c>
      <c r="H260" s="135" t="s">
        <v>2771</v>
      </c>
      <c r="I260" s="138" t="s">
        <v>1701</v>
      </c>
      <c r="J260" s="139" t="s">
        <v>1701</v>
      </c>
      <c r="K260" s="125"/>
      <c r="L260" s="125"/>
      <c r="M260" s="125"/>
      <c r="N260" s="125"/>
      <c r="O260" s="125"/>
      <c r="P260" s="125"/>
      <c r="Q260" s="125"/>
      <c r="R260" s="125"/>
      <c r="S260" s="125"/>
    </row>
    <row r="261" spans="1:19" s="126" customFormat="1" ht="332" x14ac:dyDescent="0.15">
      <c r="A261" s="134">
        <v>43973</v>
      </c>
      <c r="B261" s="137" t="s">
        <v>2772</v>
      </c>
      <c r="C261" s="137" t="s">
        <v>2262</v>
      </c>
      <c r="D261" s="137">
        <v>686</v>
      </c>
      <c r="E261" s="135">
        <v>2020</v>
      </c>
      <c r="F261" s="137" t="s">
        <v>2773</v>
      </c>
      <c r="G261" s="137" t="s">
        <v>1422</v>
      </c>
      <c r="H261" s="135" t="s">
        <v>2774</v>
      </c>
      <c r="I261" s="138" t="s">
        <v>1701</v>
      </c>
      <c r="J261" s="139" t="s">
        <v>1701</v>
      </c>
      <c r="K261" s="125"/>
      <c r="L261" s="125"/>
      <c r="M261" s="125"/>
      <c r="N261" s="125"/>
      <c r="O261" s="125"/>
      <c r="P261" s="125"/>
      <c r="Q261" s="125"/>
      <c r="R261" s="125"/>
      <c r="S261" s="125"/>
    </row>
    <row r="262" spans="1:19" s="126" customFormat="1" ht="112" x14ac:dyDescent="0.15">
      <c r="A262" s="134">
        <v>43973</v>
      </c>
      <c r="B262" s="137" t="s">
        <v>2775</v>
      </c>
      <c r="C262" s="137" t="s">
        <v>2262</v>
      </c>
      <c r="D262" s="137">
        <v>685</v>
      </c>
      <c r="E262" s="135">
        <v>2020</v>
      </c>
      <c r="F262" s="137" t="s">
        <v>2441</v>
      </c>
      <c r="G262" s="137" t="s">
        <v>1422</v>
      </c>
      <c r="H262" s="135" t="s">
        <v>2775</v>
      </c>
      <c r="I262" s="138" t="s">
        <v>1701</v>
      </c>
      <c r="J262" s="139" t="s">
        <v>1701</v>
      </c>
      <c r="K262" s="125"/>
      <c r="L262" s="125"/>
      <c r="M262" s="125"/>
      <c r="N262" s="125"/>
      <c r="O262" s="125"/>
      <c r="P262" s="125"/>
      <c r="Q262" s="125"/>
      <c r="R262" s="125"/>
      <c r="S262" s="125"/>
    </row>
    <row r="263" spans="1:19" s="126" customFormat="1" ht="84" x14ac:dyDescent="0.15">
      <c r="A263" s="134">
        <v>43973</v>
      </c>
      <c r="B263" s="137" t="s">
        <v>2776</v>
      </c>
      <c r="C263" s="137" t="s">
        <v>2262</v>
      </c>
      <c r="D263" s="137">
        <v>684</v>
      </c>
      <c r="E263" s="135">
        <v>2020</v>
      </c>
      <c r="F263" s="137" t="s">
        <v>2430</v>
      </c>
      <c r="G263" s="137" t="s">
        <v>1422</v>
      </c>
      <c r="H263" s="135" t="s">
        <v>2776</v>
      </c>
      <c r="I263" s="138" t="s">
        <v>1701</v>
      </c>
      <c r="J263" s="139" t="s">
        <v>1701</v>
      </c>
      <c r="K263" s="125"/>
      <c r="L263" s="125"/>
      <c r="M263" s="125"/>
      <c r="N263" s="125"/>
      <c r="O263" s="125"/>
      <c r="P263" s="125"/>
      <c r="Q263" s="125"/>
      <c r="R263" s="125"/>
      <c r="S263" s="125"/>
    </row>
    <row r="264" spans="1:19" s="126" customFormat="1" ht="182" x14ac:dyDescent="0.15">
      <c r="A264" s="134">
        <v>43975</v>
      </c>
      <c r="B264" s="137" t="s">
        <v>2777</v>
      </c>
      <c r="C264" s="137" t="s">
        <v>2262</v>
      </c>
      <c r="D264" s="136">
        <v>128</v>
      </c>
      <c r="E264" s="135">
        <v>2020</v>
      </c>
      <c r="F264" s="137" t="s">
        <v>2665</v>
      </c>
      <c r="G264" s="137" t="s">
        <v>1422</v>
      </c>
      <c r="H264" s="150" t="s">
        <v>2778</v>
      </c>
      <c r="I264" s="138" t="s">
        <v>1701</v>
      </c>
      <c r="J264" s="139" t="s">
        <v>1701</v>
      </c>
      <c r="K264" s="125"/>
      <c r="L264" s="125"/>
      <c r="M264" s="125"/>
      <c r="N264" s="125"/>
      <c r="O264" s="125"/>
      <c r="P264" s="125"/>
      <c r="Q264" s="125"/>
      <c r="R264" s="125"/>
      <c r="S264" s="125"/>
    </row>
    <row r="265" spans="1:19" s="126" customFormat="1" ht="70" x14ac:dyDescent="0.15">
      <c r="A265" s="134">
        <v>43977</v>
      </c>
      <c r="B265" s="137" t="s">
        <v>2681</v>
      </c>
      <c r="C265" s="137" t="s">
        <v>2241</v>
      </c>
      <c r="D265" s="136">
        <v>843</v>
      </c>
      <c r="E265" s="135">
        <v>2020</v>
      </c>
      <c r="F265" s="137" t="s">
        <v>1140</v>
      </c>
      <c r="G265" s="137" t="s">
        <v>1422</v>
      </c>
      <c r="H265" s="150" t="s">
        <v>2779</v>
      </c>
      <c r="I265" s="138" t="s">
        <v>1701</v>
      </c>
      <c r="J265" s="139" t="s">
        <v>1701</v>
      </c>
      <c r="K265" s="125"/>
      <c r="L265" s="125"/>
      <c r="M265" s="125"/>
      <c r="N265" s="125"/>
      <c r="O265" s="125"/>
      <c r="P265" s="125"/>
      <c r="Q265" s="125"/>
      <c r="R265" s="125"/>
      <c r="S265" s="125"/>
    </row>
    <row r="266" spans="1:19" s="126" customFormat="1" ht="126" x14ac:dyDescent="0.15">
      <c r="A266" s="134">
        <v>43977</v>
      </c>
      <c r="B266" s="137" t="s">
        <v>2780</v>
      </c>
      <c r="C266" s="137" t="s">
        <v>2241</v>
      </c>
      <c r="D266" s="137">
        <v>844</v>
      </c>
      <c r="E266" s="135">
        <v>2020</v>
      </c>
      <c r="F266" s="137" t="s">
        <v>2671</v>
      </c>
      <c r="G266" s="137" t="s">
        <v>1422</v>
      </c>
      <c r="H266" s="135" t="s">
        <v>2781</v>
      </c>
      <c r="I266" s="138" t="s">
        <v>1701</v>
      </c>
      <c r="J266" s="139" t="s">
        <v>1701</v>
      </c>
      <c r="K266" s="125"/>
      <c r="L266" s="125"/>
      <c r="M266" s="125"/>
      <c r="N266" s="125"/>
      <c r="O266" s="125"/>
      <c r="P266" s="125"/>
      <c r="Q266" s="125"/>
      <c r="R266" s="125"/>
      <c r="S266" s="125"/>
    </row>
    <row r="267" spans="1:19" s="126" customFormat="1" ht="98" x14ac:dyDescent="0.15">
      <c r="A267" s="134">
        <v>43979</v>
      </c>
      <c r="B267" s="137" t="s">
        <v>2705</v>
      </c>
      <c r="C267" s="146" t="s">
        <v>2262</v>
      </c>
      <c r="D267" s="147">
        <v>749</v>
      </c>
      <c r="E267" s="148">
        <v>2020</v>
      </c>
      <c r="F267" s="137" t="s">
        <v>2649</v>
      </c>
      <c r="G267" s="137" t="s">
        <v>1422</v>
      </c>
      <c r="H267" s="150" t="s">
        <v>2782</v>
      </c>
      <c r="I267" s="138" t="s">
        <v>1701</v>
      </c>
      <c r="J267" s="139" t="s">
        <v>1701</v>
      </c>
      <c r="K267" s="125"/>
      <c r="L267" s="125"/>
      <c r="M267" s="125"/>
      <c r="N267" s="125"/>
      <c r="O267" s="125"/>
      <c r="P267" s="125"/>
      <c r="Q267" s="125"/>
      <c r="R267" s="125"/>
      <c r="S267" s="125"/>
    </row>
    <row r="268" spans="1:19" s="126" customFormat="1" ht="345" x14ac:dyDescent="0.15">
      <c r="A268" s="134">
        <v>43980</v>
      </c>
      <c r="B268" s="137" t="s">
        <v>2783</v>
      </c>
      <c r="C268" s="137" t="s">
        <v>2262</v>
      </c>
      <c r="D268" s="137">
        <v>766</v>
      </c>
      <c r="E268" s="135">
        <v>2020</v>
      </c>
      <c r="F268" s="137" t="s">
        <v>2441</v>
      </c>
      <c r="G268" s="137" t="s">
        <v>1422</v>
      </c>
      <c r="H268" s="135" t="s">
        <v>2784</v>
      </c>
      <c r="I268" s="138" t="s">
        <v>1701</v>
      </c>
      <c r="J268" s="139" t="s">
        <v>1701</v>
      </c>
      <c r="K268" s="125"/>
      <c r="L268" s="125"/>
      <c r="M268" s="125"/>
      <c r="N268" s="125"/>
      <c r="O268" s="125"/>
      <c r="P268" s="125"/>
      <c r="Q268" s="125"/>
      <c r="R268" s="125"/>
      <c r="S268" s="125"/>
    </row>
    <row r="269" spans="1:19" s="126" customFormat="1" ht="70" x14ac:dyDescent="0.15">
      <c r="A269" s="134">
        <v>43981</v>
      </c>
      <c r="B269" s="137" t="s">
        <v>2705</v>
      </c>
      <c r="C269" s="137" t="s">
        <v>2262</v>
      </c>
      <c r="D269" s="136">
        <v>768</v>
      </c>
      <c r="E269" s="135">
        <v>2020</v>
      </c>
      <c r="F269" s="137" t="s">
        <v>2785</v>
      </c>
      <c r="G269" s="137" t="s">
        <v>1422</v>
      </c>
      <c r="H269" s="150" t="s">
        <v>2786</v>
      </c>
      <c r="I269" s="138" t="s">
        <v>1701</v>
      </c>
      <c r="J269" s="139" t="s">
        <v>1701</v>
      </c>
      <c r="K269" s="125"/>
      <c r="L269" s="125"/>
      <c r="M269" s="125"/>
      <c r="N269" s="125"/>
      <c r="O269" s="125"/>
      <c r="P269" s="125"/>
      <c r="Q269" s="125"/>
      <c r="R269" s="125"/>
      <c r="S269" s="125"/>
    </row>
    <row r="270" spans="1:19" s="126" customFormat="1" ht="319" x14ac:dyDescent="0.15">
      <c r="A270" s="134">
        <v>43981</v>
      </c>
      <c r="B270" s="137" t="s">
        <v>2787</v>
      </c>
      <c r="C270" s="137" t="s">
        <v>2262</v>
      </c>
      <c r="D270" s="137">
        <v>768</v>
      </c>
      <c r="E270" s="135">
        <v>2020</v>
      </c>
      <c r="F270" s="137" t="s">
        <v>606</v>
      </c>
      <c r="G270" s="137" t="s">
        <v>1422</v>
      </c>
      <c r="H270" s="135" t="s">
        <v>2788</v>
      </c>
      <c r="I270" s="138" t="s">
        <v>1701</v>
      </c>
      <c r="J270" s="139" t="s">
        <v>1701</v>
      </c>
      <c r="K270" s="125"/>
      <c r="L270" s="125"/>
      <c r="M270" s="125"/>
      <c r="N270" s="125"/>
      <c r="O270" s="125"/>
      <c r="P270" s="125"/>
      <c r="Q270" s="125"/>
      <c r="R270" s="125"/>
      <c r="S270" s="125"/>
    </row>
    <row r="271" spans="1:19" s="126" customFormat="1" ht="210" x14ac:dyDescent="0.15">
      <c r="A271" s="134">
        <v>43982</v>
      </c>
      <c r="B271" s="137" t="s">
        <v>2789</v>
      </c>
      <c r="C271" s="137" t="s">
        <v>2262</v>
      </c>
      <c r="D271" s="137">
        <v>131</v>
      </c>
      <c r="E271" s="135">
        <v>2020</v>
      </c>
      <c r="F271" s="137" t="s">
        <v>2665</v>
      </c>
      <c r="G271" s="137" t="s">
        <v>1422</v>
      </c>
      <c r="H271" s="135" t="s">
        <v>2790</v>
      </c>
      <c r="I271" s="138" t="s">
        <v>1701</v>
      </c>
      <c r="J271" s="139" t="s">
        <v>1701</v>
      </c>
      <c r="K271" s="125"/>
      <c r="L271" s="125"/>
      <c r="M271" s="125"/>
      <c r="N271" s="125"/>
      <c r="O271" s="125"/>
      <c r="P271" s="125"/>
      <c r="Q271" s="125"/>
      <c r="R271" s="125"/>
      <c r="S271" s="125"/>
    </row>
    <row r="272" spans="1:19" s="126" customFormat="1" ht="358" x14ac:dyDescent="0.15">
      <c r="A272" s="134">
        <v>43982</v>
      </c>
      <c r="B272" s="137" t="s">
        <v>2791</v>
      </c>
      <c r="C272" s="137" t="s">
        <v>2262</v>
      </c>
      <c r="D272" s="137">
        <v>132</v>
      </c>
      <c r="E272" s="135">
        <v>2020</v>
      </c>
      <c r="F272" s="137" t="s">
        <v>2792</v>
      </c>
      <c r="G272" s="137" t="s">
        <v>1422</v>
      </c>
      <c r="H272" s="135" t="s">
        <v>2791</v>
      </c>
      <c r="I272" s="138" t="s">
        <v>1701</v>
      </c>
      <c r="J272" s="139" t="s">
        <v>1701</v>
      </c>
      <c r="K272" s="125"/>
      <c r="L272" s="125"/>
      <c r="M272" s="125"/>
      <c r="N272" s="125"/>
      <c r="O272" s="125"/>
      <c r="P272" s="125"/>
      <c r="Q272" s="125"/>
      <c r="R272" s="125"/>
      <c r="S272" s="125"/>
    </row>
    <row r="273" spans="1:19" s="126" customFormat="1" ht="196" x14ac:dyDescent="0.15">
      <c r="A273" s="134">
        <v>43983</v>
      </c>
      <c r="B273" s="137" t="s">
        <v>2793</v>
      </c>
      <c r="C273" s="137" t="s">
        <v>2262</v>
      </c>
      <c r="D273" s="136">
        <v>131</v>
      </c>
      <c r="E273" s="135">
        <v>2020</v>
      </c>
      <c r="F273" s="137" t="s">
        <v>2665</v>
      </c>
      <c r="G273" s="137" t="s">
        <v>1422</v>
      </c>
      <c r="H273" s="150" t="s">
        <v>2794</v>
      </c>
      <c r="I273" s="138" t="s">
        <v>1701</v>
      </c>
      <c r="J273" s="139" t="s">
        <v>1701</v>
      </c>
      <c r="K273" s="125"/>
      <c r="L273" s="125"/>
      <c r="M273" s="125"/>
      <c r="N273" s="125"/>
      <c r="O273" s="125"/>
      <c r="P273" s="125"/>
      <c r="Q273" s="125"/>
      <c r="R273" s="125"/>
      <c r="S273" s="125"/>
    </row>
    <row r="274" spans="1:19" s="126" customFormat="1" ht="306" x14ac:dyDescent="0.15">
      <c r="A274" s="134">
        <v>43983</v>
      </c>
      <c r="B274" s="136" t="s">
        <v>2795</v>
      </c>
      <c r="C274" s="137" t="s">
        <v>2262</v>
      </c>
      <c r="D274" s="137">
        <v>133</v>
      </c>
      <c r="E274" s="135">
        <v>2020</v>
      </c>
      <c r="F274" s="137" t="s">
        <v>2792</v>
      </c>
      <c r="G274" s="137" t="s">
        <v>1422</v>
      </c>
      <c r="H274" s="149" t="s">
        <v>2795</v>
      </c>
      <c r="I274" s="138" t="s">
        <v>1701</v>
      </c>
      <c r="J274" s="139" t="s">
        <v>1701</v>
      </c>
      <c r="K274" s="125"/>
      <c r="L274" s="125"/>
      <c r="M274" s="125"/>
      <c r="N274" s="125"/>
      <c r="O274" s="125"/>
      <c r="P274" s="125"/>
      <c r="Q274" s="125"/>
      <c r="R274" s="125"/>
      <c r="S274" s="125"/>
    </row>
    <row r="275" spans="1:19" s="126" customFormat="1" ht="56" x14ac:dyDescent="0.15">
      <c r="A275" s="134">
        <v>43984</v>
      </c>
      <c r="B275" s="137" t="s">
        <v>2796</v>
      </c>
      <c r="C275" s="137" t="s">
        <v>2234</v>
      </c>
      <c r="D275" s="136">
        <v>41</v>
      </c>
      <c r="E275" s="135">
        <v>2020</v>
      </c>
      <c r="F275" s="137" t="s">
        <v>2797</v>
      </c>
      <c r="G275" s="137" t="s">
        <v>1422</v>
      </c>
      <c r="H275" s="150" t="s">
        <v>2798</v>
      </c>
      <c r="I275" s="138" t="s">
        <v>1701</v>
      </c>
      <c r="J275" s="139" t="s">
        <v>1701</v>
      </c>
      <c r="K275" s="125"/>
      <c r="L275" s="125"/>
      <c r="M275" s="125"/>
      <c r="N275" s="125"/>
      <c r="O275" s="125"/>
      <c r="P275" s="125"/>
      <c r="Q275" s="125"/>
      <c r="R275" s="125"/>
      <c r="S275" s="125"/>
    </row>
    <row r="276" spans="1:19" s="126" customFormat="1" ht="280" x14ac:dyDescent="0.15">
      <c r="A276" s="134">
        <v>43984</v>
      </c>
      <c r="B276" s="137" t="s">
        <v>2799</v>
      </c>
      <c r="C276" s="137" t="s">
        <v>2262</v>
      </c>
      <c r="D276" s="137">
        <v>134</v>
      </c>
      <c r="E276" s="135">
        <v>2020</v>
      </c>
      <c r="F276" s="137" t="s">
        <v>2792</v>
      </c>
      <c r="G276" s="137" t="s">
        <v>1422</v>
      </c>
      <c r="H276" s="135" t="s">
        <v>2799</v>
      </c>
      <c r="I276" s="138" t="s">
        <v>1701</v>
      </c>
      <c r="J276" s="139" t="s">
        <v>1701</v>
      </c>
      <c r="K276" s="125"/>
      <c r="L276" s="125"/>
      <c r="M276" s="125"/>
      <c r="N276" s="125"/>
      <c r="O276" s="125"/>
      <c r="P276" s="125"/>
      <c r="Q276" s="125"/>
      <c r="R276" s="125"/>
      <c r="S276" s="125"/>
    </row>
    <row r="277" spans="1:19" s="126" customFormat="1" ht="70" x14ac:dyDescent="0.15">
      <c r="A277" s="134">
        <v>43985</v>
      </c>
      <c r="B277" s="137" t="s">
        <v>2705</v>
      </c>
      <c r="C277" s="137" t="s">
        <v>2262</v>
      </c>
      <c r="D277" s="136">
        <v>770</v>
      </c>
      <c r="E277" s="135">
        <v>2020</v>
      </c>
      <c r="F277" s="137" t="s">
        <v>2010</v>
      </c>
      <c r="G277" s="137" t="s">
        <v>1422</v>
      </c>
      <c r="H277" s="150" t="s">
        <v>2800</v>
      </c>
      <c r="I277" s="138" t="s">
        <v>1701</v>
      </c>
      <c r="J277" s="139" t="s">
        <v>1701</v>
      </c>
      <c r="K277" s="125"/>
      <c r="L277" s="125"/>
      <c r="M277" s="125"/>
      <c r="N277" s="125"/>
      <c r="O277" s="125"/>
      <c r="P277" s="125"/>
      <c r="Q277" s="125"/>
      <c r="R277" s="125"/>
      <c r="S277" s="125"/>
    </row>
    <row r="278" spans="1:19" s="126" customFormat="1" ht="112" x14ac:dyDescent="0.15">
      <c r="A278" s="134">
        <v>43985</v>
      </c>
      <c r="B278" s="137" t="s">
        <v>2705</v>
      </c>
      <c r="C278" s="137" t="s">
        <v>2262</v>
      </c>
      <c r="D278" s="136">
        <v>771</v>
      </c>
      <c r="E278" s="135">
        <v>2020</v>
      </c>
      <c r="F278" s="137" t="s">
        <v>2801</v>
      </c>
      <c r="G278" s="137" t="s">
        <v>1422</v>
      </c>
      <c r="H278" s="150" t="s">
        <v>2802</v>
      </c>
      <c r="I278" s="138" t="s">
        <v>1701</v>
      </c>
      <c r="J278" s="139" t="s">
        <v>1701</v>
      </c>
      <c r="K278" s="125"/>
      <c r="L278" s="125"/>
      <c r="M278" s="125"/>
      <c r="N278" s="125"/>
      <c r="O278" s="125"/>
      <c r="P278" s="125"/>
      <c r="Q278" s="125"/>
      <c r="R278" s="125"/>
      <c r="S278" s="125"/>
    </row>
    <row r="279" spans="1:19" s="126" customFormat="1" ht="182" x14ac:dyDescent="0.15">
      <c r="A279" s="134">
        <v>43985</v>
      </c>
      <c r="B279" s="137" t="s">
        <v>2705</v>
      </c>
      <c r="C279" s="137" t="s">
        <v>2262</v>
      </c>
      <c r="D279" s="136">
        <v>772</v>
      </c>
      <c r="E279" s="135">
        <v>2020</v>
      </c>
      <c r="F279" s="137" t="s">
        <v>2427</v>
      </c>
      <c r="G279" s="137" t="s">
        <v>1422</v>
      </c>
      <c r="H279" s="150" t="s">
        <v>2803</v>
      </c>
      <c r="I279" s="138" t="s">
        <v>1701</v>
      </c>
      <c r="J279" s="139" t="s">
        <v>1701</v>
      </c>
      <c r="K279" s="125"/>
      <c r="L279" s="125"/>
      <c r="M279" s="125"/>
      <c r="N279" s="125"/>
      <c r="O279" s="125"/>
      <c r="P279" s="125"/>
      <c r="Q279" s="125"/>
      <c r="R279" s="125"/>
      <c r="S279" s="125"/>
    </row>
    <row r="280" spans="1:19" s="126" customFormat="1" ht="409.6" x14ac:dyDescent="0.15">
      <c r="A280" s="134">
        <v>43985</v>
      </c>
      <c r="B280" s="137" t="s">
        <v>2804</v>
      </c>
      <c r="C280" s="137" t="s">
        <v>2564</v>
      </c>
      <c r="D280" s="137">
        <v>770</v>
      </c>
      <c r="E280" s="135">
        <v>2020</v>
      </c>
      <c r="F280" s="137" t="s">
        <v>2740</v>
      </c>
      <c r="G280" s="137" t="s">
        <v>1422</v>
      </c>
      <c r="H280" s="135" t="s">
        <v>2804</v>
      </c>
      <c r="I280" s="138" t="s">
        <v>1701</v>
      </c>
      <c r="J280" s="139" t="s">
        <v>1701</v>
      </c>
      <c r="K280" s="125"/>
      <c r="L280" s="125"/>
      <c r="M280" s="125"/>
      <c r="N280" s="125"/>
      <c r="O280" s="125"/>
      <c r="P280" s="125"/>
      <c r="Q280" s="125"/>
      <c r="R280" s="125"/>
      <c r="S280" s="125"/>
    </row>
    <row r="281" spans="1:19" s="126" customFormat="1" ht="252" x14ac:dyDescent="0.15">
      <c r="A281" s="134">
        <v>43985</v>
      </c>
      <c r="B281" s="137" t="s">
        <v>2805</v>
      </c>
      <c r="C281" s="137" t="s">
        <v>2564</v>
      </c>
      <c r="D281" s="137">
        <v>771</v>
      </c>
      <c r="E281" s="135">
        <v>2020</v>
      </c>
      <c r="F281" s="137" t="s">
        <v>2410</v>
      </c>
      <c r="G281" s="137" t="s">
        <v>1422</v>
      </c>
      <c r="H281" s="135" t="s">
        <v>2805</v>
      </c>
      <c r="I281" s="138" t="s">
        <v>1701</v>
      </c>
      <c r="J281" s="139" t="s">
        <v>1701</v>
      </c>
      <c r="K281" s="125"/>
      <c r="L281" s="125"/>
      <c r="M281" s="125"/>
      <c r="N281" s="125"/>
      <c r="O281" s="125"/>
      <c r="P281" s="125"/>
      <c r="Q281" s="125"/>
      <c r="R281" s="125"/>
      <c r="S281" s="125"/>
    </row>
    <row r="282" spans="1:19" s="126" customFormat="1" ht="84" x14ac:dyDescent="0.15">
      <c r="A282" s="134">
        <v>43986</v>
      </c>
      <c r="B282" s="137" t="s">
        <v>2705</v>
      </c>
      <c r="C282" s="137" t="s">
        <v>2262</v>
      </c>
      <c r="D282" s="136">
        <v>789</v>
      </c>
      <c r="E282" s="135">
        <v>2020</v>
      </c>
      <c r="F282" s="137" t="s">
        <v>2266</v>
      </c>
      <c r="G282" s="137" t="s">
        <v>1422</v>
      </c>
      <c r="H282" s="150" t="s">
        <v>2806</v>
      </c>
      <c r="I282" s="138" t="s">
        <v>1701</v>
      </c>
      <c r="J282" s="139" t="s">
        <v>1701</v>
      </c>
      <c r="K282" s="125"/>
      <c r="L282" s="125"/>
      <c r="M282" s="125"/>
      <c r="N282" s="125"/>
      <c r="O282" s="125"/>
      <c r="P282" s="125"/>
      <c r="Q282" s="125"/>
      <c r="R282" s="125"/>
      <c r="S282" s="125"/>
    </row>
    <row r="283" spans="1:19" s="126" customFormat="1" ht="140" x14ac:dyDescent="0.15">
      <c r="A283" s="134">
        <v>43986</v>
      </c>
      <c r="B283" s="137" t="s">
        <v>2705</v>
      </c>
      <c r="C283" s="137" t="s">
        <v>2262</v>
      </c>
      <c r="D283" s="136">
        <v>796</v>
      </c>
      <c r="E283" s="135">
        <v>2020</v>
      </c>
      <c r="F283" s="137" t="s">
        <v>2459</v>
      </c>
      <c r="G283" s="137" t="s">
        <v>1422</v>
      </c>
      <c r="H283" s="150" t="s">
        <v>2807</v>
      </c>
      <c r="I283" s="138" t="s">
        <v>1701</v>
      </c>
      <c r="J283" s="139" t="s">
        <v>1701</v>
      </c>
      <c r="K283" s="125"/>
      <c r="L283" s="125"/>
      <c r="M283" s="125"/>
      <c r="N283" s="125"/>
      <c r="O283" s="125"/>
      <c r="P283" s="125"/>
      <c r="Q283" s="125"/>
      <c r="R283" s="125"/>
      <c r="S283" s="125"/>
    </row>
    <row r="284" spans="1:19" s="126" customFormat="1" ht="182" x14ac:dyDescent="0.15">
      <c r="A284" s="134">
        <v>43986</v>
      </c>
      <c r="B284" s="137" t="s">
        <v>2705</v>
      </c>
      <c r="C284" s="137" t="s">
        <v>2262</v>
      </c>
      <c r="D284" s="136">
        <v>797</v>
      </c>
      <c r="E284" s="135">
        <v>2020</v>
      </c>
      <c r="F284" s="137" t="s">
        <v>2427</v>
      </c>
      <c r="G284" s="137" t="s">
        <v>1422</v>
      </c>
      <c r="H284" s="150" t="s">
        <v>2808</v>
      </c>
      <c r="I284" s="138" t="s">
        <v>1701</v>
      </c>
      <c r="J284" s="139" t="s">
        <v>1701</v>
      </c>
      <c r="K284" s="125"/>
      <c r="L284" s="125"/>
      <c r="M284" s="125"/>
      <c r="N284" s="125"/>
      <c r="O284" s="125"/>
      <c r="P284" s="125"/>
      <c r="Q284" s="125"/>
      <c r="R284" s="125"/>
      <c r="S284" s="125"/>
    </row>
    <row r="285" spans="1:19" s="126" customFormat="1" ht="98" x14ac:dyDescent="0.15">
      <c r="A285" s="134">
        <v>43986</v>
      </c>
      <c r="B285" s="137" t="s">
        <v>2705</v>
      </c>
      <c r="C285" s="137" t="s">
        <v>2262</v>
      </c>
      <c r="D285" s="136">
        <v>798</v>
      </c>
      <c r="E285" s="135">
        <v>2020</v>
      </c>
      <c r="F285" s="137" t="s">
        <v>2505</v>
      </c>
      <c r="G285" s="137" t="s">
        <v>1422</v>
      </c>
      <c r="H285" s="185" t="s">
        <v>2809</v>
      </c>
      <c r="I285" s="138" t="s">
        <v>1701</v>
      </c>
      <c r="J285" s="139" t="s">
        <v>1701</v>
      </c>
      <c r="K285" s="125"/>
      <c r="L285" s="125"/>
      <c r="M285" s="125"/>
      <c r="N285" s="125"/>
      <c r="O285" s="125"/>
      <c r="P285" s="125"/>
      <c r="Q285" s="125"/>
      <c r="R285" s="125"/>
      <c r="S285" s="125"/>
    </row>
    <row r="286" spans="1:19" s="126" customFormat="1" ht="98" x14ac:dyDescent="0.15">
      <c r="A286" s="134">
        <v>43986</v>
      </c>
      <c r="B286" s="137" t="s">
        <v>2705</v>
      </c>
      <c r="C286" s="137" t="s">
        <v>2262</v>
      </c>
      <c r="D286" s="136">
        <v>799</v>
      </c>
      <c r="E286" s="135">
        <v>2020</v>
      </c>
      <c r="F286" s="137" t="s">
        <v>2427</v>
      </c>
      <c r="G286" s="137" t="s">
        <v>1422</v>
      </c>
      <c r="H286" s="186" t="s">
        <v>2810</v>
      </c>
      <c r="I286" s="138" t="s">
        <v>1701</v>
      </c>
      <c r="J286" s="139" t="s">
        <v>1701</v>
      </c>
      <c r="K286" s="125"/>
      <c r="L286" s="125"/>
      <c r="M286" s="125"/>
      <c r="N286" s="125"/>
      <c r="O286" s="125"/>
      <c r="P286" s="125"/>
      <c r="Q286" s="125"/>
      <c r="R286" s="125"/>
      <c r="S286" s="125"/>
    </row>
    <row r="287" spans="1:19" s="126" customFormat="1" ht="70" x14ac:dyDescent="0.15">
      <c r="A287" s="134">
        <v>43986</v>
      </c>
      <c r="B287" s="137" t="s">
        <v>2705</v>
      </c>
      <c r="C287" s="137" t="s">
        <v>2262</v>
      </c>
      <c r="D287" s="136">
        <v>800</v>
      </c>
      <c r="E287" s="135">
        <v>2020</v>
      </c>
      <c r="F287" s="137" t="s">
        <v>1140</v>
      </c>
      <c r="G287" s="137" t="s">
        <v>1422</v>
      </c>
      <c r="H287" s="150" t="s">
        <v>2811</v>
      </c>
      <c r="I287" s="138" t="s">
        <v>1701</v>
      </c>
      <c r="J287" s="139" t="s">
        <v>1701</v>
      </c>
      <c r="K287" s="125"/>
      <c r="L287" s="125"/>
      <c r="M287" s="125"/>
      <c r="N287" s="125"/>
      <c r="O287" s="125"/>
      <c r="P287" s="125"/>
      <c r="Q287" s="125"/>
      <c r="R287" s="125"/>
      <c r="S287" s="125"/>
    </row>
    <row r="288" spans="1:19" s="126" customFormat="1" ht="70" x14ac:dyDescent="0.15">
      <c r="A288" s="134">
        <v>43986</v>
      </c>
      <c r="B288" s="135" t="s">
        <v>2705</v>
      </c>
      <c r="C288" s="137" t="s">
        <v>2262</v>
      </c>
      <c r="D288" s="136">
        <v>801</v>
      </c>
      <c r="E288" s="135">
        <v>2020</v>
      </c>
      <c r="F288" s="137" t="s">
        <v>2010</v>
      </c>
      <c r="G288" s="137" t="s">
        <v>1422</v>
      </c>
      <c r="H288" s="134" t="s">
        <v>2812</v>
      </c>
      <c r="I288" s="138" t="s">
        <v>1701</v>
      </c>
      <c r="J288" s="139" t="s">
        <v>1701</v>
      </c>
      <c r="K288" s="125"/>
      <c r="L288" s="125"/>
      <c r="M288" s="125"/>
      <c r="N288" s="125"/>
      <c r="O288" s="125"/>
      <c r="P288" s="125"/>
      <c r="Q288" s="125"/>
      <c r="R288" s="125"/>
      <c r="S288" s="125"/>
    </row>
    <row r="289" spans="1:19" s="126" customFormat="1" ht="70" x14ac:dyDescent="0.15">
      <c r="A289" s="134">
        <v>43986</v>
      </c>
      <c r="B289" s="135" t="s">
        <v>2705</v>
      </c>
      <c r="C289" s="137" t="s">
        <v>2262</v>
      </c>
      <c r="D289" s="136">
        <v>802</v>
      </c>
      <c r="E289" s="135">
        <v>2020</v>
      </c>
      <c r="F289" s="137" t="s">
        <v>2010</v>
      </c>
      <c r="G289" s="137" t="s">
        <v>1422</v>
      </c>
      <c r="H289" s="134" t="s">
        <v>2813</v>
      </c>
      <c r="I289" s="138" t="s">
        <v>1701</v>
      </c>
      <c r="J289" s="139" t="s">
        <v>1701</v>
      </c>
      <c r="K289" s="125"/>
      <c r="L289" s="125"/>
      <c r="M289" s="125"/>
      <c r="N289" s="125"/>
      <c r="O289" s="125"/>
      <c r="P289" s="125"/>
      <c r="Q289" s="125"/>
      <c r="R289" s="125"/>
      <c r="S289" s="125"/>
    </row>
    <row r="290" spans="1:19" s="126" customFormat="1" ht="70" x14ac:dyDescent="0.15">
      <c r="A290" s="134">
        <v>43986</v>
      </c>
      <c r="B290" s="135" t="s">
        <v>2705</v>
      </c>
      <c r="C290" s="137" t="s">
        <v>2262</v>
      </c>
      <c r="D290" s="136">
        <v>803</v>
      </c>
      <c r="E290" s="135">
        <v>2020</v>
      </c>
      <c r="F290" s="137" t="s">
        <v>2010</v>
      </c>
      <c r="G290" s="137" t="s">
        <v>1422</v>
      </c>
      <c r="H290" s="134" t="s">
        <v>2814</v>
      </c>
      <c r="I290" s="138" t="s">
        <v>1701</v>
      </c>
      <c r="J290" s="139" t="s">
        <v>1701</v>
      </c>
      <c r="K290" s="125"/>
      <c r="L290" s="125"/>
      <c r="M290" s="125"/>
      <c r="N290" s="125"/>
      <c r="O290" s="125"/>
      <c r="P290" s="125"/>
      <c r="Q290" s="125"/>
      <c r="R290" s="125"/>
      <c r="S290" s="125"/>
    </row>
    <row r="291" spans="1:19" s="126" customFormat="1" ht="112" x14ac:dyDescent="0.15">
      <c r="A291" s="134">
        <v>43986</v>
      </c>
      <c r="B291" s="135" t="s">
        <v>2705</v>
      </c>
      <c r="C291" s="137" t="s">
        <v>2262</v>
      </c>
      <c r="D291" s="136">
        <v>804</v>
      </c>
      <c r="E291" s="135">
        <v>2020</v>
      </c>
      <c r="F291" s="137" t="s">
        <v>2815</v>
      </c>
      <c r="G291" s="137" t="s">
        <v>1422</v>
      </c>
      <c r="H291" s="134" t="s">
        <v>2816</v>
      </c>
      <c r="I291" s="138" t="s">
        <v>1701</v>
      </c>
      <c r="J291" s="139" t="s">
        <v>1701</v>
      </c>
      <c r="K291" s="125"/>
      <c r="L291" s="125"/>
      <c r="M291" s="125"/>
      <c r="N291" s="125"/>
      <c r="O291" s="125"/>
      <c r="P291" s="125"/>
      <c r="Q291" s="125"/>
      <c r="R291" s="125"/>
      <c r="S291" s="125"/>
    </row>
    <row r="292" spans="1:19" s="126" customFormat="1" ht="154" x14ac:dyDescent="0.15">
      <c r="A292" s="134">
        <v>43986</v>
      </c>
      <c r="B292" s="135" t="s">
        <v>2705</v>
      </c>
      <c r="C292" s="137" t="s">
        <v>2262</v>
      </c>
      <c r="D292" s="136">
        <v>805</v>
      </c>
      <c r="E292" s="135">
        <v>2020</v>
      </c>
      <c r="F292" s="137" t="s">
        <v>2815</v>
      </c>
      <c r="G292" s="137" t="s">
        <v>1422</v>
      </c>
      <c r="H292" s="134" t="s">
        <v>2817</v>
      </c>
      <c r="I292" s="138" t="s">
        <v>1701</v>
      </c>
      <c r="J292" s="139" t="s">
        <v>1701</v>
      </c>
      <c r="K292" s="125"/>
      <c r="L292" s="125"/>
      <c r="M292" s="125"/>
      <c r="N292" s="125"/>
      <c r="O292" s="125"/>
      <c r="P292" s="125"/>
      <c r="Q292" s="125"/>
      <c r="R292" s="125"/>
      <c r="S292" s="125"/>
    </row>
    <row r="293" spans="1:19" s="126" customFormat="1" ht="182" x14ac:dyDescent="0.15">
      <c r="A293" s="134">
        <v>43986</v>
      </c>
      <c r="B293" s="135" t="s">
        <v>2705</v>
      </c>
      <c r="C293" s="137" t="s">
        <v>2262</v>
      </c>
      <c r="D293" s="136">
        <v>806</v>
      </c>
      <c r="E293" s="135">
        <v>2020</v>
      </c>
      <c r="F293" s="137" t="s">
        <v>2266</v>
      </c>
      <c r="G293" s="137" t="s">
        <v>1422</v>
      </c>
      <c r="H293" s="134" t="s">
        <v>2818</v>
      </c>
      <c r="I293" s="138" t="s">
        <v>1701</v>
      </c>
      <c r="J293" s="139" t="s">
        <v>1701</v>
      </c>
      <c r="K293" s="125"/>
      <c r="L293" s="125"/>
      <c r="M293" s="125"/>
      <c r="N293" s="125"/>
      <c r="O293" s="125"/>
      <c r="P293" s="125"/>
      <c r="Q293" s="125"/>
      <c r="R293" s="125"/>
      <c r="S293" s="125"/>
    </row>
    <row r="294" spans="1:19" s="126" customFormat="1" ht="70" x14ac:dyDescent="0.15">
      <c r="A294" s="134">
        <v>43986</v>
      </c>
      <c r="B294" s="135" t="s">
        <v>2705</v>
      </c>
      <c r="C294" s="137" t="s">
        <v>2262</v>
      </c>
      <c r="D294" s="136">
        <v>807</v>
      </c>
      <c r="E294" s="135">
        <v>2020</v>
      </c>
      <c r="F294" s="137" t="s">
        <v>2266</v>
      </c>
      <c r="G294" s="137" t="s">
        <v>1422</v>
      </c>
      <c r="H294" s="134" t="s">
        <v>2819</v>
      </c>
      <c r="I294" s="138" t="s">
        <v>1701</v>
      </c>
      <c r="J294" s="139" t="s">
        <v>1701</v>
      </c>
      <c r="K294" s="125"/>
      <c r="L294" s="125"/>
      <c r="M294" s="125"/>
      <c r="N294" s="125"/>
      <c r="O294" s="125"/>
      <c r="P294" s="125"/>
      <c r="Q294" s="125"/>
      <c r="R294" s="125"/>
      <c r="S294" s="125"/>
    </row>
    <row r="295" spans="1:19" s="126" customFormat="1" ht="84" x14ac:dyDescent="0.15">
      <c r="A295" s="134">
        <v>43986</v>
      </c>
      <c r="B295" s="135" t="s">
        <v>2705</v>
      </c>
      <c r="C295" s="137" t="s">
        <v>2262</v>
      </c>
      <c r="D295" s="136">
        <v>808</v>
      </c>
      <c r="E295" s="135">
        <v>2020</v>
      </c>
      <c r="F295" s="137" t="s">
        <v>2266</v>
      </c>
      <c r="G295" s="137" t="s">
        <v>1422</v>
      </c>
      <c r="H295" s="134" t="s">
        <v>2820</v>
      </c>
      <c r="I295" s="138" t="s">
        <v>1701</v>
      </c>
      <c r="J295" s="139" t="s">
        <v>1701</v>
      </c>
      <c r="K295" s="125"/>
      <c r="L295" s="125"/>
      <c r="M295" s="125"/>
      <c r="N295" s="125"/>
      <c r="O295" s="125"/>
      <c r="P295" s="125"/>
      <c r="Q295" s="125"/>
      <c r="R295" s="125"/>
      <c r="S295" s="125"/>
    </row>
    <row r="296" spans="1:19" s="126" customFormat="1" ht="70" x14ac:dyDescent="0.15">
      <c r="A296" s="134">
        <v>43986</v>
      </c>
      <c r="B296" s="135" t="s">
        <v>2705</v>
      </c>
      <c r="C296" s="137" t="s">
        <v>2262</v>
      </c>
      <c r="D296" s="136">
        <v>810</v>
      </c>
      <c r="E296" s="135">
        <v>2020</v>
      </c>
      <c r="F296" s="137" t="s">
        <v>2266</v>
      </c>
      <c r="G296" s="137" t="s">
        <v>1422</v>
      </c>
      <c r="H296" s="134" t="s">
        <v>2821</v>
      </c>
      <c r="I296" s="138" t="s">
        <v>1701</v>
      </c>
      <c r="J296" s="139" t="s">
        <v>1701</v>
      </c>
      <c r="K296" s="125"/>
      <c r="L296" s="125"/>
      <c r="M296" s="125"/>
      <c r="N296" s="125"/>
      <c r="O296" s="125"/>
      <c r="P296" s="125"/>
      <c r="Q296" s="125"/>
      <c r="R296" s="125"/>
      <c r="S296" s="125"/>
    </row>
    <row r="297" spans="1:19" s="126" customFormat="1" ht="70" x14ac:dyDescent="0.15">
      <c r="A297" s="134">
        <v>43986</v>
      </c>
      <c r="B297" s="135" t="s">
        <v>2705</v>
      </c>
      <c r="C297" s="137" t="s">
        <v>2262</v>
      </c>
      <c r="D297" s="136">
        <v>811</v>
      </c>
      <c r="E297" s="135">
        <v>2020</v>
      </c>
      <c r="F297" s="137" t="s">
        <v>2266</v>
      </c>
      <c r="G297" s="137" t="s">
        <v>1422</v>
      </c>
      <c r="H297" s="134" t="s">
        <v>2822</v>
      </c>
      <c r="I297" s="138" t="s">
        <v>1701</v>
      </c>
      <c r="J297" s="139" t="s">
        <v>1701</v>
      </c>
      <c r="K297" s="125"/>
      <c r="L297" s="125"/>
      <c r="M297" s="125"/>
      <c r="N297" s="125"/>
      <c r="O297" s="125"/>
      <c r="P297" s="125"/>
      <c r="Q297" s="125"/>
      <c r="R297" s="125"/>
      <c r="S297" s="125"/>
    </row>
    <row r="298" spans="1:19" s="126" customFormat="1" ht="70" x14ac:dyDescent="0.15">
      <c r="A298" s="134">
        <v>43986</v>
      </c>
      <c r="B298" s="135" t="s">
        <v>2705</v>
      </c>
      <c r="C298" s="137" t="s">
        <v>2262</v>
      </c>
      <c r="D298" s="136">
        <v>812</v>
      </c>
      <c r="E298" s="135">
        <v>2020</v>
      </c>
      <c r="F298" s="137" t="s">
        <v>2266</v>
      </c>
      <c r="G298" s="137" t="s">
        <v>1422</v>
      </c>
      <c r="H298" s="134" t="s">
        <v>2823</v>
      </c>
      <c r="I298" s="138" t="s">
        <v>1701</v>
      </c>
      <c r="J298" s="139" t="s">
        <v>1701</v>
      </c>
      <c r="K298" s="125"/>
      <c r="L298" s="125"/>
      <c r="M298" s="125"/>
      <c r="N298" s="125"/>
      <c r="O298" s="125"/>
      <c r="P298" s="125"/>
      <c r="Q298" s="125"/>
      <c r="R298" s="125"/>
      <c r="S298" s="125"/>
    </row>
    <row r="299" spans="1:19" s="126" customFormat="1" ht="70" x14ac:dyDescent="0.15">
      <c r="A299" s="134">
        <v>43986</v>
      </c>
      <c r="B299" s="135" t="s">
        <v>2705</v>
      </c>
      <c r="C299" s="137" t="s">
        <v>2262</v>
      </c>
      <c r="D299" s="136">
        <v>814</v>
      </c>
      <c r="E299" s="135">
        <v>2020</v>
      </c>
      <c r="F299" s="137" t="s">
        <v>2266</v>
      </c>
      <c r="G299" s="137" t="s">
        <v>1422</v>
      </c>
      <c r="H299" s="134" t="s">
        <v>2824</v>
      </c>
      <c r="I299" s="138" t="s">
        <v>1701</v>
      </c>
      <c r="J299" s="139" t="s">
        <v>1701</v>
      </c>
      <c r="K299" s="125"/>
      <c r="L299" s="125"/>
      <c r="M299" s="125"/>
      <c r="N299" s="125"/>
      <c r="O299" s="125"/>
      <c r="P299" s="125"/>
      <c r="Q299" s="125"/>
      <c r="R299" s="125"/>
      <c r="S299" s="125"/>
    </row>
    <row r="300" spans="1:19" s="126" customFormat="1" ht="98" x14ac:dyDescent="0.15">
      <c r="A300" s="134">
        <v>43986</v>
      </c>
      <c r="B300" s="135" t="s">
        <v>2705</v>
      </c>
      <c r="C300" s="137" t="s">
        <v>2262</v>
      </c>
      <c r="D300" s="136">
        <v>815</v>
      </c>
      <c r="E300" s="135">
        <v>2020</v>
      </c>
      <c r="F300" s="137" t="s">
        <v>2266</v>
      </c>
      <c r="G300" s="137" t="s">
        <v>1422</v>
      </c>
      <c r="H300" s="134" t="s">
        <v>2825</v>
      </c>
      <c r="I300" s="138" t="s">
        <v>1701</v>
      </c>
      <c r="J300" s="139" t="s">
        <v>1701</v>
      </c>
      <c r="K300" s="125"/>
      <c r="L300" s="125"/>
      <c r="M300" s="125"/>
      <c r="N300" s="125"/>
      <c r="O300" s="125"/>
      <c r="P300" s="125"/>
      <c r="Q300" s="125"/>
      <c r="R300" s="125"/>
      <c r="S300" s="125"/>
    </row>
    <row r="301" spans="1:19" s="126" customFormat="1" ht="98" x14ac:dyDescent="0.15">
      <c r="A301" s="134">
        <v>43986</v>
      </c>
      <c r="B301" s="135" t="s">
        <v>2705</v>
      </c>
      <c r="C301" s="137" t="s">
        <v>2262</v>
      </c>
      <c r="D301" s="136">
        <v>816</v>
      </c>
      <c r="E301" s="135">
        <v>2020</v>
      </c>
      <c r="F301" s="137" t="s">
        <v>2266</v>
      </c>
      <c r="G301" s="137" t="s">
        <v>1422</v>
      </c>
      <c r="H301" s="134" t="s">
        <v>2826</v>
      </c>
      <c r="I301" s="138" t="s">
        <v>1701</v>
      </c>
      <c r="J301" s="139" t="s">
        <v>1701</v>
      </c>
      <c r="K301" s="125"/>
      <c r="L301" s="125"/>
      <c r="M301" s="125"/>
      <c r="N301" s="125"/>
      <c r="O301" s="125"/>
      <c r="P301" s="125"/>
      <c r="Q301" s="125"/>
      <c r="R301" s="125"/>
      <c r="S301" s="125"/>
    </row>
    <row r="302" spans="1:19" s="126" customFormat="1" ht="98" x14ac:dyDescent="0.15">
      <c r="A302" s="134">
        <v>43986</v>
      </c>
      <c r="B302" s="135" t="s">
        <v>2705</v>
      </c>
      <c r="C302" s="137" t="s">
        <v>2262</v>
      </c>
      <c r="D302" s="136">
        <v>817</v>
      </c>
      <c r="E302" s="135">
        <v>2020</v>
      </c>
      <c r="F302" s="137" t="s">
        <v>2266</v>
      </c>
      <c r="G302" s="137" t="s">
        <v>1422</v>
      </c>
      <c r="H302" s="134" t="s">
        <v>2827</v>
      </c>
      <c r="I302" s="138" t="s">
        <v>1701</v>
      </c>
      <c r="J302" s="139" t="s">
        <v>1701</v>
      </c>
      <c r="K302" s="125"/>
      <c r="L302" s="125"/>
      <c r="M302" s="125"/>
      <c r="N302" s="125"/>
      <c r="O302" s="125"/>
      <c r="P302" s="125"/>
      <c r="Q302" s="125"/>
      <c r="R302" s="125"/>
      <c r="S302" s="125"/>
    </row>
    <row r="303" spans="1:19" s="126" customFormat="1" ht="140" x14ac:dyDescent="0.15">
      <c r="A303" s="134">
        <v>43986</v>
      </c>
      <c r="B303" s="135" t="s">
        <v>2705</v>
      </c>
      <c r="C303" s="137" t="s">
        <v>2262</v>
      </c>
      <c r="D303" s="136">
        <v>818</v>
      </c>
      <c r="E303" s="135">
        <v>2020</v>
      </c>
      <c r="F303" s="137" t="s">
        <v>2454</v>
      </c>
      <c r="G303" s="137" t="s">
        <v>1422</v>
      </c>
      <c r="H303" s="134" t="s">
        <v>2828</v>
      </c>
      <c r="I303" s="138" t="s">
        <v>1701</v>
      </c>
      <c r="J303" s="139" t="s">
        <v>1701</v>
      </c>
      <c r="K303" s="125"/>
      <c r="L303" s="125"/>
      <c r="M303" s="125"/>
      <c r="N303" s="125"/>
      <c r="O303" s="125"/>
      <c r="P303" s="125"/>
      <c r="Q303" s="125"/>
      <c r="R303" s="125"/>
      <c r="S303" s="125"/>
    </row>
    <row r="304" spans="1:19" s="126" customFormat="1" ht="98" x14ac:dyDescent="0.15">
      <c r="A304" s="134">
        <v>43986</v>
      </c>
      <c r="B304" s="135" t="s">
        <v>2705</v>
      </c>
      <c r="C304" s="137" t="s">
        <v>2262</v>
      </c>
      <c r="D304" s="136">
        <v>819</v>
      </c>
      <c r="E304" s="135">
        <v>2020</v>
      </c>
      <c r="F304" s="137" t="s">
        <v>2393</v>
      </c>
      <c r="G304" s="137" t="s">
        <v>1422</v>
      </c>
      <c r="H304" s="134" t="s">
        <v>2829</v>
      </c>
      <c r="I304" s="138" t="s">
        <v>1701</v>
      </c>
      <c r="J304" s="139" t="s">
        <v>1701</v>
      </c>
      <c r="K304" s="125"/>
      <c r="L304" s="125"/>
      <c r="M304" s="125"/>
      <c r="N304" s="125"/>
      <c r="O304" s="125"/>
      <c r="P304" s="125"/>
      <c r="Q304" s="125"/>
      <c r="R304" s="125"/>
      <c r="S304" s="125"/>
    </row>
    <row r="305" spans="1:19" s="126" customFormat="1" ht="56" x14ac:dyDescent="0.15">
      <c r="A305" s="134">
        <v>43988</v>
      </c>
      <c r="B305" s="135" t="s">
        <v>2681</v>
      </c>
      <c r="C305" s="137" t="s">
        <v>2241</v>
      </c>
      <c r="D305" s="136">
        <v>887</v>
      </c>
      <c r="E305" s="135">
        <v>2020</v>
      </c>
      <c r="F305" s="137" t="s">
        <v>1140</v>
      </c>
      <c r="G305" s="137" t="s">
        <v>1422</v>
      </c>
      <c r="H305" s="134" t="s">
        <v>2830</v>
      </c>
      <c r="I305" s="138" t="s">
        <v>1701</v>
      </c>
      <c r="J305" s="139" t="s">
        <v>1701</v>
      </c>
      <c r="K305" s="125"/>
      <c r="L305" s="125"/>
      <c r="M305" s="125"/>
      <c r="N305" s="125"/>
      <c r="O305" s="125"/>
      <c r="P305" s="125"/>
      <c r="Q305" s="125"/>
      <c r="R305" s="125"/>
      <c r="S305" s="125"/>
    </row>
    <row r="306" spans="1:19" s="126" customFormat="1" ht="98" x14ac:dyDescent="0.15">
      <c r="A306" s="134">
        <v>43989</v>
      </c>
      <c r="B306" s="135" t="s">
        <v>2681</v>
      </c>
      <c r="C306" s="137" t="s">
        <v>2241</v>
      </c>
      <c r="D306" s="136">
        <v>890</v>
      </c>
      <c r="E306" s="135">
        <v>2020</v>
      </c>
      <c r="F306" s="137" t="s">
        <v>1140</v>
      </c>
      <c r="G306" s="137" t="s">
        <v>1422</v>
      </c>
      <c r="H306" s="134" t="s">
        <v>2831</v>
      </c>
      <c r="I306" s="138" t="s">
        <v>1701</v>
      </c>
      <c r="J306" s="139" t="s">
        <v>1701</v>
      </c>
      <c r="K306" s="125"/>
      <c r="L306" s="125"/>
      <c r="M306" s="125"/>
      <c r="N306" s="125"/>
      <c r="O306" s="125"/>
      <c r="P306" s="125"/>
      <c r="Q306" s="125"/>
      <c r="R306" s="125"/>
      <c r="S306" s="125"/>
    </row>
    <row r="307" spans="1:19" s="126" customFormat="1" ht="70" x14ac:dyDescent="0.15">
      <c r="A307" s="134">
        <v>44019</v>
      </c>
      <c r="B307" s="135" t="s">
        <v>2705</v>
      </c>
      <c r="C307" s="137" t="s">
        <v>2262</v>
      </c>
      <c r="D307" s="136">
        <v>881</v>
      </c>
      <c r="E307" s="135">
        <v>2020</v>
      </c>
      <c r="F307" s="137" t="s">
        <v>2832</v>
      </c>
      <c r="G307" s="137" t="s">
        <v>1422</v>
      </c>
      <c r="H307" s="134" t="s">
        <v>2833</v>
      </c>
      <c r="I307" s="138" t="s">
        <v>1701</v>
      </c>
      <c r="J307" s="139" t="s">
        <v>1701</v>
      </c>
      <c r="K307" s="125"/>
      <c r="L307" s="125"/>
      <c r="M307" s="125"/>
      <c r="N307" s="125"/>
      <c r="O307" s="125"/>
      <c r="P307" s="125"/>
      <c r="Q307" s="125"/>
      <c r="R307" s="125"/>
      <c r="S307" s="125"/>
    </row>
    <row r="308" spans="1:19" s="126" customFormat="1" ht="56" x14ac:dyDescent="0.15">
      <c r="A308" s="134">
        <v>44211</v>
      </c>
      <c r="B308" s="135" t="s">
        <v>2834</v>
      </c>
      <c r="C308" s="137" t="s">
        <v>2262</v>
      </c>
      <c r="D308" s="136">
        <v>21</v>
      </c>
      <c r="E308" s="135">
        <v>2021</v>
      </c>
      <c r="F308" s="137" t="s">
        <v>2835</v>
      </c>
      <c r="G308" s="137" t="s">
        <v>1422</v>
      </c>
      <c r="H308" s="134" t="s">
        <v>2836</v>
      </c>
      <c r="I308" s="138" t="s">
        <v>1701</v>
      </c>
      <c r="J308" s="139" t="s">
        <v>1701</v>
      </c>
      <c r="K308" s="125"/>
      <c r="L308" s="125"/>
      <c r="M308" s="125"/>
      <c r="N308" s="125"/>
      <c r="O308" s="125"/>
      <c r="P308" s="125"/>
      <c r="Q308" s="125"/>
      <c r="R308" s="125"/>
      <c r="S308" s="125"/>
    </row>
    <row r="309" spans="1:19" s="126" customFormat="1" ht="70" x14ac:dyDescent="0.15">
      <c r="A309" s="134">
        <v>44224</v>
      </c>
      <c r="B309" s="135" t="s">
        <v>2834</v>
      </c>
      <c r="C309" s="137" t="s">
        <v>2837</v>
      </c>
      <c r="D309" s="136">
        <v>32</v>
      </c>
      <c r="E309" s="135">
        <v>2021</v>
      </c>
      <c r="F309" s="137" t="s">
        <v>2835</v>
      </c>
      <c r="G309" s="137" t="s">
        <v>1422</v>
      </c>
      <c r="H309" s="134" t="s">
        <v>2838</v>
      </c>
      <c r="I309" s="138" t="s">
        <v>1701</v>
      </c>
      <c r="J309" s="139" t="s">
        <v>1701</v>
      </c>
      <c r="K309" s="125"/>
      <c r="L309" s="125"/>
      <c r="M309" s="125"/>
      <c r="N309" s="125"/>
      <c r="O309" s="125"/>
      <c r="P309" s="125"/>
      <c r="Q309" s="125"/>
      <c r="R309" s="125"/>
      <c r="S309" s="125"/>
    </row>
    <row r="310" spans="1:19" s="126" customFormat="1" ht="70" x14ac:dyDescent="0.15">
      <c r="A310" s="134">
        <v>44225</v>
      </c>
      <c r="B310" s="135" t="s">
        <v>2839</v>
      </c>
      <c r="C310" s="137" t="s">
        <v>2837</v>
      </c>
      <c r="D310" s="136">
        <v>109</v>
      </c>
      <c r="E310" s="135">
        <v>2021</v>
      </c>
      <c r="F310" s="137" t="s">
        <v>2840</v>
      </c>
      <c r="G310" s="137" t="s">
        <v>1422</v>
      </c>
      <c r="H310" s="134" t="s">
        <v>2841</v>
      </c>
      <c r="I310" s="138" t="s">
        <v>1701</v>
      </c>
      <c r="J310" s="139" t="s">
        <v>1701</v>
      </c>
      <c r="K310" s="125"/>
      <c r="L310" s="125"/>
      <c r="M310" s="125"/>
      <c r="N310" s="125"/>
      <c r="O310" s="125"/>
      <c r="P310" s="125"/>
      <c r="Q310" s="125"/>
      <c r="R310" s="125"/>
      <c r="S310" s="125"/>
    </row>
    <row r="311" spans="1:19" s="126" customFormat="1" ht="126" x14ac:dyDescent="0.15">
      <c r="A311" s="134">
        <v>44252</v>
      </c>
      <c r="B311" s="135" t="s">
        <v>2842</v>
      </c>
      <c r="C311" s="137" t="s">
        <v>2843</v>
      </c>
      <c r="D311" s="137">
        <v>223</v>
      </c>
      <c r="E311" s="135">
        <v>2021</v>
      </c>
      <c r="F311" s="137" t="s">
        <v>2033</v>
      </c>
      <c r="G311" s="137" t="s">
        <v>1422</v>
      </c>
      <c r="H311" s="137" t="s">
        <v>2844</v>
      </c>
      <c r="I311" s="138" t="s">
        <v>1701</v>
      </c>
      <c r="J311" s="139" t="s">
        <v>1701</v>
      </c>
      <c r="K311" s="125"/>
      <c r="L311" s="125"/>
      <c r="M311" s="125"/>
      <c r="N311" s="125"/>
      <c r="O311" s="125"/>
      <c r="P311" s="125"/>
      <c r="Q311" s="125"/>
      <c r="R311" s="125"/>
      <c r="S311" s="125"/>
    </row>
    <row r="312" spans="1:19" s="126" customFormat="1" ht="84" x14ac:dyDescent="0.15">
      <c r="A312" s="134" t="s">
        <v>2845</v>
      </c>
      <c r="B312" s="135" t="s">
        <v>2681</v>
      </c>
      <c r="C312" s="137" t="s">
        <v>2241</v>
      </c>
      <c r="D312" s="136">
        <v>1746</v>
      </c>
      <c r="E312" s="135">
        <v>2020</v>
      </c>
      <c r="F312" s="137" t="s">
        <v>1140</v>
      </c>
      <c r="G312" s="137" t="s">
        <v>1422</v>
      </c>
      <c r="H312" s="134" t="s">
        <v>2846</v>
      </c>
      <c r="I312" s="138" t="s">
        <v>1701</v>
      </c>
      <c r="J312" s="139" t="s">
        <v>1701</v>
      </c>
      <c r="K312" s="125"/>
      <c r="L312" s="125"/>
      <c r="M312" s="125"/>
      <c r="N312" s="125"/>
      <c r="O312" s="125"/>
      <c r="P312" s="125"/>
      <c r="Q312" s="125"/>
      <c r="R312" s="125"/>
      <c r="S312" s="125"/>
    </row>
    <row r="313" spans="1:19" s="126" customFormat="1" ht="252" x14ac:dyDescent="0.15">
      <c r="A313" s="170" t="s">
        <v>2847</v>
      </c>
      <c r="B313" s="174" t="s">
        <v>2848</v>
      </c>
      <c r="C313" s="177" t="s">
        <v>2843</v>
      </c>
      <c r="D313" s="177">
        <v>777</v>
      </c>
      <c r="E313" s="174">
        <v>2021</v>
      </c>
      <c r="F313" s="177" t="s">
        <v>2849</v>
      </c>
      <c r="G313" s="137" t="s">
        <v>1422</v>
      </c>
      <c r="H313" s="177" t="s">
        <v>2848</v>
      </c>
      <c r="I313" s="187" t="s">
        <v>1701</v>
      </c>
      <c r="J313" s="162" t="s">
        <v>1701</v>
      </c>
      <c r="K313" s="125"/>
      <c r="L313" s="125"/>
    </row>
    <row r="314" spans="1:19" s="126" customFormat="1" ht="56" x14ac:dyDescent="0.15">
      <c r="A314" s="134" t="s">
        <v>2850</v>
      </c>
      <c r="B314" s="135" t="s">
        <v>2681</v>
      </c>
      <c r="C314" s="137" t="s">
        <v>2241</v>
      </c>
      <c r="D314" s="136">
        <v>1537</v>
      </c>
      <c r="E314" s="135">
        <v>2020</v>
      </c>
      <c r="F314" s="137" t="s">
        <v>1140</v>
      </c>
      <c r="G314" s="137" t="s">
        <v>1422</v>
      </c>
      <c r="H314" s="134" t="s">
        <v>2851</v>
      </c>
      <c r="I314" s="138" t="s">
        <v>1701</v>
      </c>
      <c r="J314" s="139" t="s">
        <v>1701</v>
      </c>
      <c r="K314" s="125"/>
      <c r="L314" s="125"/>
      <c r="M314" s="125"/>
      <c r="N314" s="125"/>
      <c r="O314" s="125"/>
      <c r="P314" s="125"/>
      <c r="Q314" s="125"/>
      <c r="R314" s="125"/>
      <c r="S314" s="125"/>
    </row>
    <row r="315" spans="1:19" s="126" customFormat="1" ht="56" x14ac:dyDescent="0.15">
      <c r="A315" s="134" t="s">
        <v>2850</v>
      </c>
      <c r="B315" s="135" t="s">
        <v>2681</v>
      </c>
      <c r="C315" s="137" t="s">
        <v>2241</v>
      </c>
      <c r="D315" s="136">
        <v>1517</v>
      </c>
      <c r="E315" s="135">
        <v>2020</v>
      </c>
      <c r="F315" s="137" t="s">
        <v>1140</v>
      </c>
      <c r="G315" s="137" t="s">
        <v>1422</v>
      </c>
      <c r="H315" s="134" t="s">
        <v>2852</v>
      </c>
      <c r="I315" s="138" t="s">
        <v>1701</v>
      </c>
      <c r="J315" s="139" t="s">
        <v>1701</v>
      </c>
      <c r="K315" s="125"/>
      <c r="L315" s="125"/>
      <c r="M315" s="125"/>
      <c r="N315" s="125"/>
      <c r="O315" s="125"/>
      <c r="P315" s="125"/>
      <c r="Q315" s="125"/>
      <c r="R315" s="125"/>
      <c r="S315" s="125"/>
    </row>
    <row r="316" spans="1:19" s="126" customFormat="1" ht="56" x14ac:dyDescent="0.15">
      <c r="A316" s="134" t="s">
        <v>2850</v>
      </c>
      <c r="B316" s="135" t="s">
        <v>2681</v>
      </c>
      <c r="C316" s="137" t="s">
        <v>2241</v>
      </c>
      <c r="D316" s="136">
        <v>1513</v>
      </c>
      <c r="E316" s="135">
        <v>2020</v>
      </c>
      <c r="F316" s="137" t="s">
        <v>1140</v>
      </c>
      <c r="G316" s="137" t="s">
        <v>1422</v>
      </c>
      <c r="H316" s="134" t="s">
        <v>2853</v>
      </c>
      <c r="I316" s="138" t="s">
        <v>1701</v>
      </c>
      <c r="J316" s="139" t="s">
        <v>1701</v>
      </c>
      <c r="K316" s="125"/>
      <c r="L316" s="125"/>
      <c r="M316" s="125"/>
      <c r="N316" s="125"/>
      <c r="O316" s="125"/>
      <c r="P316" s="125"/>
      <c r="Q316" s="125"/>
      <c r="R316" s="125"/>
      <c r="S316" s="125"/>
    </row>
    <row r="317" spans="1:19" s="126" customFormat="1" ht="70" x14ac:dyDescent="0.15">
      <c r="A317" s="134" t="s">
        <v>2854</v>
      </c>
      <c r="B317" s="135" t="s">
        <v>2834</v>
      </c>
      <c r="C317" s="137" t="s">
        <v>2837</v>
      </c>
      <c r="D317" s="136">
        <v>39</v>
      </c>
      <c r="E317" s="135">
        <v>2021</v>
      </c>
      <c r="F317" s="137" t="s">
        <v>2835</v>
      </c>
      <c r="G317" s="137" t="s">
        <v>1422</v>
      </c>
      <c r="H317" s="134" t="s">
        <v>2855</v>
      </c>
      <c r="I317" s="138" t="s">
        <v>1701</v>
      </c>
      <c r="J317" s="139" t="s">
        <v>1701</v>
      </c>
      <c r="K317" s="125"/>
      <c r="L317" s="125"/>
      <c r="M317" s="125"/>
      <c r="N317" s="125"/>
      <c r="O317" s="125"/>
      <c r="P317" s="125"/>
      <c r="Q317" s="125"/>
      <c r="R317" s="125"/>
      <c r="S317" s="125"/>
    </row>
    <row r="318" spans="1:19" s="126" customFormat="1" ht="280" x14ac:dyDescent="0.15">
      <c r="A318" s="134" t="s">
        <v>2856</v>
      </c>
      <c r="B318" s="135" t="s">
        <v>2857</v>
      </c>
      <c r="C318" s="137" t="s">
        <v>2241</v>
      </c>
      <c r="D318" s="136">
        <v>1248</v>
      </c>
      <c r="E318" s="135">
        <v>2020</v>
      </c>
      <c r="F318" s="137" t="s">
        <v>2010</v>
      </c>
      <c r="G318" s="137" t="s">
        <v>1422</v>
      </c>
      <c r="H318" s="134" t="s">
        <v>2858</v>
      </c>
      <c r="I318" s="138" t="s">
        <v>1701</v>
      </c>
      <c r="J318" s="139" t="s">
        <v>1701</v>
      </c>
      <c r="K318" s="125"/>
      <c r="L318" s="125"/>
      <c r="M318" s="125"/>
      <c r="N318" s="125"/>
      <c r="O318" s="125"/>
      <c r="P318" s="125"/>
      <c r="Q318" s="125"/>
      <c r="R318" s="125"/>
      <c r="S318" s="125"/>
    </row>
    <row r="319" spans="1:19" s="126" customFormat="1" ht="84" x14ac:dyDescent="0.15">
      <c r="A319" s="134" t="s">
        <v>2859</v>
      </c>
      <c r="B319" s="135" t="s">
        <v>2681</v>
      </c>
      <c r="C319" s="137" t="s">
        <v>2241</v>
      </c>
      <c r="D319" s="136">
        <v>889</v>
      </c>
      <c r="E319" s="135">
        <v>2020</v>
      </c>
      <c r="F319" s="137" t="s">
        <v>1140</v>
      </c>
      <c r="G319" s="137" t="s">
        <v>1422</v>
      </c>
      <c r="H319" s="134" t="s">
        <v>2860</v>
      </c>
      <c r="I319" s="138" t="s">
        <v>1701</v>
      </c>
      <c r="J319" s="139" t="s">
        <v>1701</v>
      </c>
      <c r="K319" s="125"/>
      <c r="L319" s="125"/>
      <c r="M319" s="125"/>
      <c r="N319" s="125"/>
      <c r="O319" s="125"/>
      <c r="P319" s="125"/>
      <c r="Q319" s="125"/>
      <c r="R319" s="125"/>
      <c r="S319" s="125"/>
    </row>
    <row r="320" spans="1:19" s="126" customFormat="1" ht="70" x14ac:dyDescent="0.15">
      <c r="A320" s="134" t="s">
        <v>2861</v>
      </c>
      <c r="B320" s="135" t="s">
        <v>2862</v>
      </c>
      <c r="C320" s="137" t="s">
        <v>2241</v>
      </c>
      <c r="D320" s="136">
        <v>1766</v>
      </c>
      <c r="E320" s="135">
        <v>2020</v>
      </c>
      <c r="F320" s="137" t="s">
        <v>1140</v>
      </c>
      <c r="G320" s="137" t="s">
        <v>1422</v>
      </c>
      <c r="H320" s="134" t="s">
        <v>2863</v>
      </c>
      <c r="I320" s="138" t="s">
        <v>1701</v>
      </c>
      <c r="J320" s="139" t="s">
        <v>1701</v>
      </c>
      <c r="K320" s="125"/>
      <c r="L320" s="125"/>
      <c r="M320" s="125"/>
      <c r="N320" s="125"/>
      <c r="O320" s="125"/>
      <c r="P320" s="125"/>
      <c r="Q320" s="125"/>
      <c r="R320" s="125"/>
      <c r="S320" s="125"/>
    </row>
    <row r="321" spans="1:19" s="126" customFormat="1" ht="306" x14ac:dyDescent="0.15">
      <c r="A321" s="134" t="s">
        <v>2861</v>
      </c>
      <c r="B321" s="135" t="s">
        <v>2681</v>
      </c>
      <c r="C321" s="137" t="s">
        <v>2241</v>
      </c>
      <c r="D321" s="145">
        <v>1763</v>
      </c>
      <c r="E321" s="135">
        <v>2020</v>
      </c>
      <c r="F321" s="137" t="s">
        <v>1140</v>
      </c>
      <c r="G321" s="137" t="s">
        <v>1422</v>
      </c>
      <c r="H321" s="134" t="s">
        <v>2864</v>
      </c>
      <c r="I321" s="138" t="s">
        <v>1701</v>
      </c>
      <c r="J321" s="139" t="s">
        <v>1701</v>
      </c>
      <c r="K321" s="125"/>
      <c r="L321" s="125"/>
      <c r="M321" s="125"/>
      <c r="N321" s="125"/>
      <c r="O321" s="125"/>
      <c r="P321" s="125"/>
      <c r="Q321" s="125"/>
      <c r="R321" s="125"/>
      <c r="S321" s="125"/>
    </row>
    <row r="322" spans="1:19" s="126" customFormat="1" ht="56" x14ac:dyDescent="0.15">
      <c r="A322" s="134" t="s">
        <v>2861</v>
      </c>
      <c r="B322" s="135" t="s">
        <v>2681</v>
      </c>
      <c r="C322" s="137" t="s">
        <v>2241</v>
      </c>
      <c r="D322" s="136">
        <v>1764</v>
      </c>
      <c r="E322" s="135">
        <v>2020</v>
      </c>
      <c r="F322" s="137" t="s">
        <v>1140</v>
      </c>
      <c r="G322" s="137" t="s">
        <v>1422</v>
      </c>
      <c r="H322" s="134" t="s">
        <v>2865</v>
      </c>
      <c r="I322" s="138" t="s">
        <v>1701</v>
      </c>
      <c r="J322" s="139" t="s">
        <v>1701</v>
      </c>
      <c r="K322" s="125"/>
      <c r="L322" s="125"/>
      <c r="M322" s="125"/>
      <c r="N322" s="125"/>
      <c r="O322" s="125"/>
      <c r="P322" s="125"/>
      <c r="Q322" s="125"/>
      <c r="R322" s="125"/>
      <c r="S322" s="125"/>
    </row>
    <row r="323" spans="1:19" s="126" customFormat="1" ht="84" x14ac:dyDescent="0.15">
      <c r="A323" s="134" t="s">
        <v>2866</v>
      </c>
      <c r="B323" s="135" t="s">
        <v>2867</v>
      </c>
      <c r="C323" s="137" t="s">
        <v>2234</v>
      </c>
      <c r="D323" s="136" t="s">
        <v>2868</v>
      </c>
      <c r="E323" s="135">
        <v>2021</v>
      </c>
      <c r="F323" s="137" t="s">
        <v>2869</v>
      </c>
      <c r="G323" s="137" t="s">
        <v>1422</v>
      </c>
      <c r="H323" s="134" t="s">
        <v>2870</v>
      </c>
      <c r="I323" s="138" t="s">
        <v>1701</v>
      </c>
      <c r="J323" s="139" t="s">
        <v>1701</v>
      </c>
      <c r="K323" s="125"/>
      <c r="L323" s="125"/>
      <c r="M323" s="125"/>
      <c r="N323" s="125"/>
      <c r="O323" s="125"/>
      <c r="P323" s="125"/>
      <c r="Q323" s="125"/>
      <c r="R323" s="125"/>
      <c r="S323" s="125"/>
    </row>
    <row r="324" spans="1:19" s="126" customFormat="1" ht="84" x14ac:dyDescent="0.15">
      <c r="A324" s="134" t="s">
        <v>2871</v>
      </c>
      <c r="B324" s="135" t="s">
        <v>2862</v>
      </c>
      <c r="C324" s="137" t="s">
        <v>2241</v>
      </c>
      <c r="D324" s="136">
        <v>1774</v>
      </c>
      <c r="E324" s="135">
        <v>2020</v>
      </c>
      <c r="F324" s="137" t="s">
        <v>1140</v>
      </c>
      <c r="G324" s="137" t="s">
        <v>1422</v>
      </c>
      <c r="H324" s="134" t="s">
        <v>2872</v>
      </c>
      <c r="I324" s="138" t="s">
        <v>1701</v>
      </c>
      <c r="J324" s="139" t="s">
        <v>1701</v>
      </c>
      <c r="K324" s="125"/>
      <c r="L324" s="125"/>
      <c r="M324" s="125"/>
      <c r="N324" s="125"/>
      <c r="O324" s="125"/>
      <c r="P324" s="125"/>
      <c r="Q324" s="125"/>
      <c r="R324" s="125"/>
      <c r="S324" s="125"/>
    </row>
    <row r="325" spans="1:19" s="126" customFormat="1" ht="56" x14ac:dyDescent="0.15">
      <c r="A325" s="134" t="s">
        <v>2873</v>
      </c>
      <c r="B325" s="135" t="s">
        <v>2834</v>
      </c>
      <c r="C325" s="137" t="s">
        <v>2837</v>
      </c>
      <c r="D325" s="136">
        <v>10</v>
      </c>
      <c r="E325" s="135">
        <v>2021</v>
      </c>
      <c r="F325" s="137" t="s">
        <v>2835</v>
      </c>
      <c r="G325" s="137" t="s">
        <v>1422</v>
      </c>
      <c r="H325" s="134" t="s">
        <v>2874</v>
      </c>
      <c r="I325" s="138" t="s">
        <v>1701</v>
      </c>
      <c r="J325" s="139" t="s">
        <v>1701</v>
      </c>
      <c r="K325" s="125"/>
      <c r="L325" s="125"/>
      <c r="M325" s="125"/>
      <c r="N325" s="125"/>
      <c r="O325" s="125"/>
      <c r="P325" s="125"/>
      <c r="Q325" s="125"/>
      <c r="R325" s="125"/>
      <c r="S325" s="125"/>
    </row>
    <row r="326" spans="1:19" s="126" customFormat="1" ht="345" x14ac:dyDescent="0.15">
      <c r="A326" s="134" t="s">
        <v>2875</v>
      </c>
      <c r="B326" s="173" t="s">
        <v>2876</v>
      </c>
      <c r="C326" s="176" t="s">
        <v>2234</v>
      </c>
      <c r="D326" s="179">
        <v>64</v>
      </c>
      <c r="E326" s="135">
        <v>2020</v>
      </c>
      <c r="F326" s="182" t="s">
        <v>2010</v>
      </c>
      <c r="G326" s="137" t="s">
        <v>1422</v>
      </c>
      <c r="H326" s="184" t="s">
        <v>2877</v>
      </c>
      <c r="I326" s="138" t="s">
        <v>1701</v>
      </c>
      <c r="J326" s="139" t="s">
        <v>1701</v>
      </c>
      <c r="K326" s="125"/>
      <c r="L326" s="125"/>
      <c r="M326" s="125"/>
      <c r="N326" s="125"/>
      <c r="O326" s="125"/>
      <c r="P326" s="125"/>
      <c r="Q326" s="125"/>
      <c r="R326" s="125"/>
      <c r="S326" s="125"/>
    </row>
    <row r="327" spans="1:19" s="126" customFormat="1" ht="56" x14ac:dyDescent="0.15">
      <c r="A327" s="134" t="s">
        <v>2875</v>
      </c>
      <c r="B327" s="135" t="s">
        <v>2878</v>
      </c>
      <c r="C327" s="137" t="s">
        <v>2241</v>
      </c>
      <c r="D327" s="136">
        <v>1778</v>
      </c>
      <c r="E327" s="135">
        <v>2020</v>
      </c>
      <c r="F327" s="137" t="s">
        <v>1140</v>
      </c>
      <c r="G327" s="137" t="s">
        <v>1422</v>
      </c>
      <c r="H327" s="134" t="s">
        <v>2879</v>
      </c>
      <c r="I327" s="138" t="s">
        <v>1701</v>
      </c>
      <c r="J327" s="139" t="s">
        <v>1701</v>
      </c>
      <c r="K327" s="125"/>
      <c r="L327" s="125"/>
      <c r="M327" s="125"/>
      <c r="N327" s="125"/>
      <c r="O327" s="125"/>
      <c r="P327" s="125"/>
      <c r="Q327" s="125"/>
      <c r="R327" s="125"/>
      <c r="S327" s="125"/>
    </row>
    <row r="328" spans="1:19" s="126" customFormat="1" ht="70" x14ac:dyDescent="0.15">
      <c r="A328" s="134" t="s">
        <v>2880</v>
      </c>
      <c r="B328" s="135" t="s">
        <v>2705</v>
      </c>
      <c r="C328" s="137" t="s">
        <v>2241</v>
      </c>
      <c r="D328" s="136">
        <v>1260</v>
      </c>
      <c r="E328" s="135">
        <v>2020</v>
      </c>
      <c r="F328" s="137" t="s">
        <v>2010</v>
      </c>
      <c r="G328" s="137" t="s">
        <v>1422</v>
      </c>
      <c r="H328" s="134" t="s">
        <v>2881</v>
      </c>
      <c r="I328" s="138" t="s">
        <v>1701</v>
      </c>
      <c r="J328" s="139" t="s">
        <v>1701</v>
      </c>
      <c r="K328" s="125"/>
      <c r="L328" s="125"/>
      <c r="M328" s="125"/>
      <c r="N328" s="125"/>
      <c r="O328" s="125"/>
      <c r="P328" s="125"/>
      <c r="Q328" s="125"/>
      <c r="R328" s="125"/>
      <c r="S328" s="125"/>
    </row>
    <row r="329" spans="1:19" s="126" customFormat="1" ht="196" x14ac:dyDescent="0.15">
      <c r="A329" s="170" t="s">
        <v>2882</v>
      </c>
      <c r="B329" s="174" t="s">
        <v>2883</v>
      </c>
      <c r="C329" s="177" t="s">
        <v>2262</v>
      </c>
      <c r="D329" s="177">
        <v>466</v>
      </c>
      <c r="E329" s="174">
        <v>2021</v>
      </c>
      <c r="F329" s="177" t="s">
        <v>229</v>
      </c>
      <c r="G329" s="137" t="s">
        <v>1422</v>
      </c>
      <c r="H329" s="177" t="s">
        <v>2883</v>
      </c>
      <c r="I329" s="187" t="s">
        <v>1701</v>
      </c>
      <c r="J329" s="162" t="s">
        <v>1701</v>
      </c>
      <c r="K329" s="125"/>
      <c r="L329" s="125"/>
      <c r="M329" s="125"/>
      <c r="N329" s="125"/>
      <c r="O329" s="125"/>
      <c r="P329" s="125"/>
      <c r="Q329" s="125"/>
      <c r="R329" s="125"/>
      <c r="S329" s="125"/>
    </row>
    <row r="330" spans="1:19" s="126" customFormat="1" ht="98" x14ac:dyDescent="0.15">
      <c r="A330" s="134" t="s">
        <v>2884</v>
      </c>
      <c r="B330" s="135" t="s">
        <v>2885</v>
      </c>
      <c r="C330" s="137" t="s">
        <v>2886</v>
      </c>
      <c r="D330" s="136">
        <v>10</v>
      </c>
      <c r="E330" s="135">
        <v>2020</v>
      </c>
      <c r="F330" s="137" t="s">
        <v>2887</v>
      </c>
      <c r="G330" s="137" t="s">
        <v>1422</v>
      </c>
      <c r="H330" s="134" t="s">
        <v>2888</v>
      </c>
      <c r="I330" s="138" t="s">
        <v>1701</v>
      </c>
      <c r="J330" s="139" t="s">
        <v>1701</v>
      </c>
      <c r="K330" s="125"/>
      <c r="L330" s="125"/>
      <c r="M330" s="125"/>
      <c r="N330" s="125"/>
      <c r="O330" s="125"/>
      <c r="P330" s="125"/>
      <c r="Q330" s="125"/>
      <c r="R330" s="125"/>
      <c r="S330" s="125"/>
    </row>
    <row r="331" spans="1:19" s="126" customFormat="1" ht="126" x14ac:dyDescent="0.15">
      <c r="A331" s="134" t="s">
        <v>2889</v>
      </c>
      <c r="B331" s="135" t="s">
        <v>2705</v>
      </c>
      <c r="C331" s="146" t="s">
        <v>2262</v>
      </c>
      <c r="D331" s="147">
        <v>990</v>
      </c>
      <c r="E331" s="148">
        <v>2020</v>
      </c>
      <c r="F331" s="137" t="s">
        <v>2649</v>
      </c>
      <c r="G331" s="137" t="s">
        <v>1422</v>
      </c>
      <c r="H331" s="134" t="s">
        <v>2890</v>
      </c>
      <c r="I331" s="138" t="s">
        <v>1701</v>
      </c>
      <c r="J331" s="139" t="s">
        <v>1701</v>
      </c>
      <c r="K331" s="125"/>
      <c r="L331" s="125"/>
      <c r="M331" s="125"/>
      <c r="N331" s="125"/>
      <c r="O331" s="125"/>
      <c r="P331" s="125"/>
      <c r="Q331" s="125"/>
      <c r="R331" s="125"/>
      <c r="S331" s="125"/>
    </row>
    <row r="332" spans="1:19" s="126" customFormat="1" ht="42" x14ac:dyDescent="0.15">
      <c r="A332" s="134" t="s">
        <v>2891</v>
      </c>
      <c r="B332" s="135" t="s">
        <v>2491</v>
      </c>
      <c r="C332" s="137" t="s">
        <v>2241</v>
      </c>
      <c r="D332" s="136">
        <v>1590</v>
      </c>
      <c r="E332" s="135">
        <v>2020</v>
      </c>
      <c r="F332" s="137" t="s">
        <v>2010</v>
      </c>
      <c r="G332" s="137" t="s">
        <v>1422</v>
      </c>
      <c r="H332" s="134" t="s">
        <v>2892</v>
      </c>
      <c r="I332" s="138" t="s">
        <v>1701</v>
      </c>
      <c r="J332" s="139" t="s">
        <v>1701</v>
      </c>
      <c r="K332" s="125"/>
      <c r="L332" s="125"/>
      <c r="M332" s="125"/>
      <c r="N332" s="125"/>
      <c r="O332" s="125"/>
      <c r="P332" s="125"/>
      <c r="Q332" s="125"/>
      <c r="R332" s="125"/>
      <c r="S332" s="125"/>
    </row>
    <row r="333" spans="1:19" s="126" customFormat="1" ht="140" x14ac:dyDescent="0.15">
      <c r="A333" s="134" t="s">
        <v>2893</v>
      </c>
      <c r="B333" s="135" t="s">
        <v>2894</v>
      </c>
      <c r="C333" s="146" t="s">
        <v>2262</v>
      </c>
      <c r="D333" s="147">
        <v>1109</v>
      </c>
      <c r="E333" s="148">
        <v>2020</v>
      </c>
      <c r="F333" s="137" t="s">
        <v>1140</v>
      </c>
      <c r="G333" s="137" t="s">
        <v>1422</v>
      </c>
      <c r="H333" s="134" t="s">
        <v>2895</v>
      </c>
      <c r="I333" s="138" t="s">
        <v>1701</v>
      </c>
      <c r="J333" s="139" t="s">
        <v>1701</v>
      </c>
      <c r="K333" s="125"/>
      <c r="L333" s="125"/>
      <c r="M333" s="125"/>
      <c r="N333" s="125"/>
      <c r="O333" s="125"/>
      <c r="P333" s="125"/>
      <c r="Q333" s="125"/>
      <c r="R333" s="125"/>
      <c r="S333" s="125"/>
    </row>
    <row r="334" spans="1:19" s="126" customFormat="1" ht="70" x14ac:dyDescent="0.15">
      <c r="A334" s="134" t="s">
        <v>2896</v>
      </c>
      <c r="B334" s="135" t="s">
        <v>2705</v>
      </c>
      <c r="C334" s="137" t="s">
        <v>2241</v>
      </c>
      <c r="D334" s="136">
        <v>898</v>
      </c>
      <c r="E334" s="135">
        <v>2020</v>
      </c>
      <c r="F334" s="137" t="s">
        <v>1140</v>
      </c>
      <c r="G334" s="137" t="s">
        <v>1422</v>
      </c>
      <c r="H334" s="134" t="s">
        <v>2897</v>
      </c>
      <c r="I334" s="138" t="s">
        <v>1701</v>
      </c>
      <c r="J334" s="139" t="s">
        <v>1701</v>
      </c>
      <c r="K334" s="125"/>
      <c r="L334" s="125"/>
      <c r="M334" s="125"/>
      <c r="N334" s="125"/>
      <c r="O334" s="125"/>
      <c r="P334" s="125"/>
      <c r="Q334" s="125"/>
      <c r="R334" s="125"/>
      <c r="S334" s="125"/>
    </row>
    <row r="335" spans="1:19" s="126" customFormat="1" ht="168" x14ac:dyDescent="0.15">
      <c r="A335" s="134" t="s">
        <v>2896</v>
      </c>
      <c r="B335" s="135" t="s">
        <v>2681</v>
      </c>
      <c r="C335" s="137" t="s">
        <v>2241</v>
      </c>
      <c r="D335" s="136">
        <v>899</v>
      </c>
      <c r="E335" s="135">
        <v>2020</v>
      </c>
      <c r="F335" s="137" t="s">
        <v>1140</v>
      </c>
      <c r="G335" s="137" t="s">
        <v>1422</v>
      </c>
      <c r="H335" s="134" t="s">
        <v>2898</v>
      </c>
      <c r="I335" s="138" t="s">
        <v>1701</v>
      </c>
      <c r="J335" s="139" t="s">
        <v>1701</v>
      </c>
      <c r="K335" s="125"/>
      <c r="L335" s="125"/>
      <c r="M335" s="125"/>
      <c r="N335" s="125"/>
      <c r="O335" s="125"/>
      <c r="P335" s="125"/>
      <c r="Q335" s="125"/>
      <c r="R335" s="125"/>
      <c r="S335" s="125"/>
    </row>
    <row r="336" spans="1:19" s="126" customFormat="1" ht="56" x14ac:dyDescent="0.15">
      <c r="A336" s="134" t="s">
        <v>2896</v>
      </c>
      <c r="B336" s="135" t="s">
        <v>2681</v>
      </c>
      <c r="C336" s="137" t="s">
        <v>2241</v>
      </c>
      <c r="D336" s="136">
        <v>892</v>
      </c>
      <c r="E336" s="135">
        <v>2020</v>
      </c>
      <c r="F336" s="137" t="s">
        <v>1140</v>
      </c>
      <c r="G336" s="137" t="s">
        <v>1422</v>
      </c>
      <c r="H336" s="134" t="s">
        <v>2899</v>
      </c>
      <c r="I336" s="138" t="s">
        <v>1701</v>
      </c>
      <c r="J336" s="139" t="s">
        <v>1701</v>
      </c>
      <c r="K336" s="125"/>
      <c r="L336" s="125"/>
      <c r="M336" s="125"/>
      <c r="N336" s="125"/>
      <c r="O336" s="125"/>
      <c r="P336" s="125"/>
      <c r="Q336" s="125"/>
      <c r="R336" s="125"/>
      <c r="S336" s="125"/>
    </row>
    <row r="337" spans="1:19" s="126" customFormat="1" ht="56" x14ac:dyDescent="0.15">
      <c r="A337" s="134" t="s">
        <v>2896</v>
      </c>
      <c r="B337" s="135" t="s">
        <v>2681</v>
      </c>
      <c r="C337" s="137" t="s">
        <v>2241</v>
      </c>
      <c r="D337" s="136">
        <v>891</v>
      </c>
      <c r="E337" s="135">
        <v>2020</v>
      </c>
      <c r="F337" s="137" t="s">
        <v>1140</v>
      </c>
      <c r="G337" s="137" t="s">
        <v>1422</v>
      </c>
      <c r="H337" s="134" t="s">
        <v>2900</v>
      </c>
      <c r="I337" s="138" t="s">
        <v>1701</v>
      </c>
      <c r="J337" s="139" t="s">
        <v>1701</v>
      </c>
      <c r="K337" s="125"/>
      <c r="L337" s="125"/>
      <c r="M337" s="125"/>
      <c r="N337" s="125"/>
      <c r="O337" s="125"/>
      <c r="P337" s="125"/>
      <c r="Q337" s="125"/>
      <c r="R337" s="125"/>
      <c r="S337" s="125"/>
    </row>
    <row r="338" spans="1:19" s="126" customFormat="1" ht="154" x14ac:dyDescent="0.15">
      <c r="A338" s="134" t="s">
        <v>2901</v>
      </c>
      <c r="B338" s="135" t="s">
        <v>2902</v>
      </c>
      <c r="C338" s="137" t="s">
        <v>2262</v>
      </c>
      <c r="D338" s="136">
        <v>169</v>
      </c>
      <c r="E338" s="135">
        <v>2020</v>
      </c>
      <c r="F338" s="137" t="s">
        <v>2665</v>
      </c>
      <c r="G338" s="137" t="s">
        <v>1422</v>
      </c>
      <c r="H338" s="134" t="s">
        <v>2903</v>
      </c>
      <c r="I338" s="138" t="s">
        <v>1701</v>
      </c>
      <c r="J338" s="139" t="s">
        <v>1701</v>
      </c>
      <c r="K338" s="125"/>
      <c r="L338" s="125"/>
      <c r="M338" s="125"/>
      <c r="N338" s="125"/>
      <c r="O338" s="125"/>
      <c r="P338" s="125"/>
      <c r="Q338" s="125"/>
      <c r="R338" s="125"/>
      <c r="S338" s="125"/>
    </row>
    <row r="339" spans="1:19" s="126" customFormat="1" ht="98" x14ac:dyDescent="0.15">
      <c r="A339" s="170" t="s">
        <v>2904</v>
      </c>
      <c r="B339" s="174" t="s">
        <v>2905</v>
      </c>
      <c r="C339" s="177" t="s">
        <v>2906</v>
      </c>
      <c r="D339" s="177">
        <v>2088</v>
      </c>
      <c r="E339" s="174">
        <v>2021</v>
      </c>
      <c r="F339" s="177" t="s">
        <v>1944</v>
      </c>
      <c r="G339" s="137" t="s">
        <v>1422</v>
      </c>
      <c r="H339" s="177" t="s">
        <v>2905</v>
      </c>
      <c r="I339" s="187" t="s">
        <v>1701</v>
      </c>
      <c r="J339" s="162" t="s">
        <v>1701</v>
      </c>
      <c r="K339" s="125"/>
      <c r="L339" s="125"/>
    </row>
    <row r="340" spans="1:19" s="126" customFormat="1" ht="154" x14ac:dyDescent="0.15">
      <c r="A340" s="134" t="s">
        <v>2907</v>
      </c>
      <c r="B340" s="135" t="s">
        <v>2705</v>
      </c>
      <c r="C340" s="137" t="s">
        <v>2262</v>
      </c>
      <c r="D340" s="136">
        <v>842</v>
      </c>
      <c r="E340" s="135">
        <v>2020</v>
      </c>
      <c r="F340" s="137" t="s">
        <v>1680</v>
      </c>
      <c r="G340" s="137" t="s">
        <v>1422</v>
      </c>
      <c r="H340" s="134" t="s">
        <v>2908</v>
      </c>
      <c r="I340" s="138" t="s">
        <v>1701</v>
      </c>
      <c r="J340" s="139" t="s">
        <v>1701</v>
      </c>
      <c r="K340" s="125"/>
      <c r="L340" s="125"/>
      <c r="M340" s="125"/>
      <c r="N340" s="125"/>
      <c r="O340" s="125"/>
      <c r="P340" s="125"/>
      <c r="Q340" s="125"/>
      <c r="R340" s="125"/>
      <c r="S340" s="125"/>
    </row>
    <row r="341" spans="1:19" s="126" customFormat="1" ht="238" x14ac:dyDescent="0.15">
      <c r="A341" s="134" t="s">
        <v>2909</v>
      </c>
      <c r="B341" s="135" t="s">
        <v>2910</v>
      </c>
      <c r="C341" s="137" t="s">
        <v>2244</v>
      </c>
      <c r="D341" s="136">
        <v>11</v>
      </c>
      <c r="E341" s="135">
        <v>2020</v>
      </c>
      <c r="F341" s="137" t="s">
        <v>633</v>
      </c>
      <c r="G341" s="137" t="s">
        <v>1422</v>
      </c>
      <c r="H341" s="134" t="s">
        <v>2911</v>
      </c>
      <c r="I341" s="138" t="s">
        <v>1701</v>
      </c>
      <c r="J341" s="139" t="s">
        <v>1701</v>
      </c>
      <c r="K341" s="125"/>
      <c r="L341" s="125"/>
      <c r="M341" s="125"/>
      <c r="N341" s="125"/>
      <c r="O341" s="125"/>
      <c r="P341" s="125"/>
      <c r="Q341" s="125"/>
      <c r="R341" s="125"/>
      <c r="S341" s="125"/>
    </row>
    <row r="342" spans="1:19" s="126" customFormat="1" ht="56" x14ac:dyDescent="0.15">
      <c r="A342" s="134" t="s">
        <v>2909</v>
      </c>
      <c r="B342" s="135" t="s">
        <v>2912</v>
      </c>
      <c r="C342" s="137" t="s">
        <v>2241</v>
      </c>
      <c r="D342" s="136">
        <v>1808</v>
      </c>
      <c r="E342" s="135">
        <v>2020</v>
      </c>
      <c r="F342" s="137" t="s">
        <v>1140</v>
      </c>
      <c r="G342" s="137" t="s">
        <v>1422</v>
      </c>
      <c r="H342" s="134" t="s">
        <v>2913</v>
      </c>
      <c r="I342" s="138" t="s">
        <v>1701</v>
      </c>
      <c r="J342" s="139" t="s">
        <v>1701</v>
      </c>
      <c r="K342" s="125"/>
      <c r="L342" s="125"/>
      <c r="M342" s="125"/>
      <c r="N342" s="125"/>
      <c r="O342" s="125"/>
      <c r="P342" s="125"/>
      <c r="Q342" s="125"/>
      <c r="R342" s="125"/>
      <c r="S342" s="125"/>
    </row>
    <row r="343" spans="1:19" s="126" customFormat="1" ht="112" x14ac:dyDescent="0.15">
      <c r="A343" s="134" t="s">
        <v>2914</v>
      </c>
      <c r="B343" s="135" t="s">
        <v>2915</v>
      </c>
      <c r="C343" s="137" t="s">
        <v>2262</v>
      </c>
      <c r="D343" s="136">
        <v>39</v>
      </c>
      <c r="E343" s="135">
        <v>2021</v>
      </c>
      <c r="F343" s="137" t="s">
        <v>2916</v>
      </c>
      <c r="G343" s="137" t="s">
        <v>1422</v>
      </c>
      <c r="H343" s="134" t="s">
        <v>2917</v>
      </c>
      <c r="I343" s="138" t="s">
        <v>1701</v>
      </c>
      <c r="J343" s="139" t="s">
        <v>1701</v>
      </c>
      <c r="K343" s="125"/>
      <c r="L343" s="125"/>
      <c r="M343" s="125"/>
      <c r="N343" s="125"/>
      <c r="O343" s="125"/>
      <c r="P343" s="125"/>
      <c r="Q343" s="125"/>
      <c r="R343" s="125"/>
      <c r="S343" s="125"/>
    </row>
    <row r="344" spans="1:19" s="126" customFormat="1" ht="70" x14ac:dyDescent="0.15">
      <c r="A344" s="134" t="s">
        <v>2918</v>
      </c>
      <c r="B344" s="135" t="s">
        <v>2681</v>
      </c>
      <c r="C344" s="137" t="s">
        <v>2241</v>
      </c>
      <c r="D344" s="136">
        <v>1155</v>
      </c>
      <c r="E344" s="135">
        <v>2020</v>
      </c>
      <c r="F344" s="137" t="s">
        <v>1140</v>
      </c>
      <c r="G344" s="137" t="s">
        <v>1422</v>
      </c>
      <c r="H344" s="134" t="s">
        <v>2919</v>
      </c>
      <c r="I344" s="138" t="s">
        <v>1701</v>
      </c>
      <c r="J344" s="139" t="s">
        <v>1701</v>
      </c>
      <c r="K344" s="125"/>
      <c r="L344" s="125"/>
      <c r="M344" s="125"/>
      <c r="N344" s="125"/>
      <c r="O344" s="125"/>
      <c r="P344" s="125"/>
      <c r="Q344" s="125"/>
      <c r="R344" s="125"/>
      <c r="S344" s="125"/>
    </row>
    <row r="345" spans="1:19" s="126" customFormat="1" ht="168" x14ac:dyDescent="0.15">
      <c r="A345" s="134" t="s">
        <v>2920</v>
      </c>
      <c r="B345" s="135" t="s">
        <v>2705</v>
      </c>
      <c r="C345" s="146" t="s">
        <v>2262</v>
      </c>
      <c r="D345" s="147">
        <v>847</v>
      </c>
      <c r="E345" s="148">
        <v>2020</v>
      </c>
      <c r="F345" s="137" t="s">
        <v>2649</v>
      </c>
      <c r="G345" s="137" t="s">
        <v>1422</v>
      </c>
      <c r="H345" s="134" t="s">
        <v>2921</v>
      </c>
      <c r="I345" s="138" t="s">
        <v>1701</v>
      </c>
      <c r="J345" s="139" t="s">
        <v>1701</v>
      </c>
      <c r="K345" s="125"/>
      <c r="L345" s="125"/>
      <c r="M345" s="125"/>
      <c r="N345" s="125"/>
      <c r="O345" s="125"/>
      <c r="P345" s="125"/>
      <c r="Q345" s="125"/>
      <c r="R345" s="125"/>
      <c r="S345" s="125"/>
    </row>
    <row r="346" spans="1:19" s="126" customFormat="1" ht="56" x14ac:dyDescent="0.15">
      <c r="A346" s="134" t="s">
        <v>2922</v>
      </c>
      <c r="B346" s="135" t="s">
        <v>2681</v>
      </c>
      <c r="C346" s="137" t="s">
        <v>2241</v>
      </c>
      <c r="D346" s="136">
        <v>1840</v>
      </c>
      <c r="E346" s="135">
        <v>2020</v>
      </c>
      <c r="F346" s="137" t="s">
        <v>1140</v>
      </c>
      <c r="G346" s="137" t="s">
        <v>1422</v>
      </c>
      <c r="H346" s="134" t="s">
        <v>2923</v>
      </c>
      <c r="I346" s="138" t="s">
        <v>1701</v>
      </c>
      <c r="J346" s="139" t="s">
        <v>1701</v>
      </c>
      <c r="K346" s="125"/>
      <c r="L346" s="125"/>
      <c r="M346" s="125"/>
      <c r="N346" s="125"/>
      <c r="O346" s="125"/>
      <c r="P346" s="125"/>
      <c r="Q346" s="125"/>
      <c r="R346" s="125"/>
      <c r="S346" s="125"/>
    </row>
    <row r="347" spans="1:19" s="126" customFormat="1" ht="56" x14ac:dyDescent="0.15">
      <c r="A347" s="134" t="s">
        <v>2924</v>
      </c>
      <c r="B347" s="135" t="s">
        <v>2681</v>
      </c>
      <c r="C347" s="137" t="s">
        <v>2241</v>
      </c>
      <c r="D347" s="136">
        <v>1627</v>
      </c>
      <c r="E347" s="135">
        <v>2020</v>
      </c>
      <c r="F347" s="137" t="s">
        <v>1140</v>
      </c>
      <c r="G347" s="137" t="s">
        <v>1422</v>
      </c>
      <c r="H347" s="134" t="s">
        <v>2925</v>
      </c>
      <c r="I347" s="138" t="s">
        <v>1701</v>
      </c>
      <c r="J347" s="139" t="s">
        <v>1701</v>
      </c>
      <c r="K347" s="125"/>
      <c r="L347" s="125"/>
      <c r="M347" s="125"/>
      <c r="N347" s="125"/>
      <c r="O347" s="125"/>
      <c r="P347" s="125"/>
      <c r="Q347" s="125"/>
      <c r="R347" s="125"/>
      <c r="S347" s="125"/>
    </row>
    <row r="348" spans="1:19" s="126" customFormat="1" ht="56" x14ac:dyDescent="0.15">
      <c r="A348" s="134" t="s">
        <v>2924</v>
      </c>
      <c r="B348" s="135" t="s">
        <v>2926</v>
      </c>
      <c r="C348" s="137" t="s">
        <v>2262</v>
      </c>
      <c r="D348" s="136">
        <v>1258</v>
      </c>
      <c r="E348" s="135">
        <v>2020</v>
      </c>
      <c r="F348" s="137" t="s">
        <v>1140</v>
      </c>
      <c r="G348" s="137" t="s">
        <v>1422</v>
      </c>
      <c r="H348" s="134" t="s">
        <v>2927</v>
      </c>
      <c r="I348" s="138" t="s">
        <v>1701</v>
      </c>
      <c r="J348" s="139" t="s">
        <v>1701</v>
      </c>
      <c r="K348" s="125"/>
      <c r="L348" s="125"/>
      <c r="M348" s="125"/>
      <c r="N348" s="125"/>
      <c r="O348" s="125"/>
      <c r="P348" s="125"/>
      <c r="Q348" s="125"/>
      <c r="R348" s="125"/>
      <c r="S348" s="125"/>
    </row>
    <row r="349" spans="1:19" s="126" customFormat="1" ht="42" x14ac:dyDescent="0.15">
      <c r="A349" s="134" t="s">
        <v>2928</v>
      </c>
      <c r="B349" s="135" t="s">
        <v>2929</v>
      </c>
      <c r="C349" s="137" t="s">
        <v>2241</v>
      </c>
      <c r="D349" s="136">
        <v>1769</v>
      </c>
      <c r="E349" s="135">
        <v>2020</v>
      </c>
      <c r="F349" s="137" t="s">
        <v>2930</v>
      </c>
      <c r="G349" s="137" t="s">
        <v>1422</v>
      </c>
      <c r="H349" s="134" t="s">
        <v>2931</v>
      </c>
      <c r="I349" s="138" t="s">
        <v>1701</v>
      </c>
      <c r="J349" s="139" t="s">
        <v>1701</v>
      </c>
      <c r="K349" s="125"/>
      <c r="L349" s="125"/>
      <c r="M349" s="125"/>
      <c r="N349" s="125"/>
      <c r="O349" s="125"/>
      <c r="P349" s="125"/>
      <c r="Q349" s="125"/>
      <c r="R349" s="125"/>
      <c r="S349" s="125"/>
    </row>
    <row r="350" spans="1:19" s="126" customFormat="1" ht="56" x14ac:dyDescent="0.15">
      <c r="A350" s="134" t="s">
        <v>2928</v>
      </c>
      <c r="B350" s="135" t="s">
        <v>2926</v>
      </c>
      <c r="C350" s="137" t="s">
        <v>2241</v>
      </c>
      <c r="D350" s="136">
        <v>1628</v>
      </c>
      <c r="E350" s="135">
        <v>2020</v>
      </c>
      <c r="F350" s="137" t="s">
        <v>1140</v>
      </c>
      <c r="G350" s="137" t="s">
        <v>1422</v>
      </c>
      <c r="H350" s="134" t="s">
        <v>2932</v>
      </c>
      <c r="I350" s="138" t="s">
        <v>1701</v>
      </c>
      <c r="J350" s="139" t="s">
        <v>1701</v>
      </c>
      <c r="K350" s="125"/>
      <c r="L350" s="125"/>
      <c r="M350" s="125"/>
      <c r="N350" s="125"/>
      <c r="O350" s="125"/>
      <c r="P350" s="125"/>
      <c r="Q350" s="125"/>
      <c r="R350" s="125"/>
      <c r="S350" s="125"/>
    </row>
    <row r="351" spans="1:19" s="126" customFormat="1" ht="56" x14ac:dyDescent="0.15">
      <c r="A351" s="134" t="s">
        <v>2933</v>
      </c>
      <c r="B351" s="135" t="s">
        <v>2934</v>
      </c>
      <c r="C351" s="137" t="s">
        <v>2262</v>
      </c>
      <c r="D351" s="136">
        <v>1336</v>
      </c>
      <c r="E351" s="135">
        <v>2020</v>
      </c>
      <c r="F351" s="137" t="s">
        <v>1140</v>
      </c>
      <c r="G351" s="137" t="s">
        <v>1422</v>
      </c>
      <c r="H351" s="134" t="s">
        <v>2935</v>
      </c>
      <c r="I351" s="138" t="s">
        <v>1701</v>
      </c>
      <c r="J351" s="139" t="s">
        <v>1701</v>
      </c>
      <c r="K351" s="125"/>
      <c r="L351" s="125"/>
      <c r="M351" s="125"/>
      <c r="N351" s="125"/>
      <c r="O351" s="125"/>
      <c r="P351" s="125"/>
      <c r="Q351" s="125"/>
      <c r="R351" s="125"/>
      <c r="S351" s="125"/>
    </row>
    <row r="352" spans="1:19" s="126" customFormat="1" ht="84" x14ac:dyDescent="0.15">
      <c r="A352" s="134" t="s">
        <v>2936</v>
      </c>
      <c r="B352" s="135" t="s">
        <v>2705</v>
      </c>
      <c r="C352" s="137" t="s">
        <v>2262</v>
      </c>
      <c r="D352" s="136">
        <v>858</v>
      </c>
      <c r="E352" s="135">
        <v>2020</v>
      </c>
      <c r="F352" s="137" t="s">
        <v>1140</v>
      </c>
      <c r="G352" s="137" t="s">
        <v>1422</v>
      </c>
      <c r="H352" s="134" t="s">
        <v>2937</v>
      </c>
      <c r="I352" s="138" t="s">
        <v>1701</v>
      </c>
      <c r="J352" s="139" t="s">
        <v>1701</v>
      </c>
      <c r="K352" s="125"/>
      <c r="L352" s="125"/>
      <c r="M352" s="125"/>
      <c r="N352" s="125"/>
      <c r="O352" s="125"/>
      <c r="P352" s="125"/>
      <c r="Q352" s="125"/>
      <c r="R352" s="125"/>
      <c r="S352" s="125"/>
    </row>
    <row r="353" spans="1:19" s="126" customFormat="1" ht="28" x14ac:dyDescent="0.15">
      <c r="A353" s="134" t="s">
        <v>2938</v>
      </c>
      <c r="B353" s="135" t="s">
        <v>2939</v>
      </c>
      <c r="C353" s="137" t="s">
        <v>2241</v>
      </c>
      <c r="D353" s="136">
        <v>2232</v>
      </c>
      <c r="E353" s="135">
        <v>2020</v>
      </c>
      <c r="F353" s="137" t="s">
        <v>2930</v>
      </c>
      <c r="G353" s="137" t="s">
        <v>1422</v>
      </c>
      <c r="H353" s="134" t="s">
        <v>2940</v>
      </c>
      <c r="I353" s="138" t="s">
        <v>1701</v>
      </c>
      <c r="J353" s="139" t="s">
        <v>1701</v>
      </c>
      <c r="K353" s="125"/>
      <c r="L353" s="125"/>
      <c r="M353" s="125"/>
      <c r="N353" s="125"/>
      <c r="O353" s="125"/>
      <c r="P353" s="125"/>
      <c r="Q353" s="125"/>
      <c r="R353" s="125"/>
      <c r="S353" s="125"/>
    </row>
    <row r="354" spans="1:19" s="126" customFormat="1" ht="293" x14ac:dyDescent="0.15">
      <c r="A354" s="134" t="s">
        <v>2941</v>
      </c>
      <c r="B354" s="135" t="s">
        <v>2942</v>
      </c>
      <c r="C354" s="137" t="s">
        <v>2943</v>
      </c>
      <c r="D354" s="137">
        <v>507</v>
      </c>
      <c r="E354" s="135">
        <v>2021</v>
      </c>
      <c r="F354" s="137" t="s">
        <v>2033</v>
      </c>
      <c r="G354" s="137" t="s">
        <v>1422</v>
      </c>
      <c r="H354" s="137" t="s">
        <v>2942</v>
      </c>
      <c r="I354" s="187" t="s">
        <v>2944</v>
      </c>
      <c r="J354" s="162" t="s">
        <v>2944</v>
      </c>
      <c r="K354" s="125"/>
      <c r="L354" s="125"/>
      <c r="M354" s="125"/>
      <c r="N354" s="125"/>
      <c r="O354" s="125"/>
      <c r="P354" s="125"/>
      <c r="Q354" s="125"/>
      <c r="R354" s="125"/>
      <c r="S354" s="125"/>
    </row>
    <row r="355" spans="1:19" s="126" customFormat="1" ht="56" x14ac:dyDescent="0.15">
      <c r="A355" s="134" t="s">
        <v>2945</v>
      </c>
      <c r="B355" s="135" t="s">
        <v>2867</v>
      </c>
      <c r="C355" s="137" t="s">
        <v>2262</v>
      </c>
      <c r="D355" s="136">
        <v>23</v>
      </c>
      <c r="E355" s="135">
        <v>2021</v>
      </c>
      <c r="F355" s="137" t="s">
        <v>2835</v>
      </c>
      <c r="G355" s="137" t="s">
        <v>1422</v>
      </c>
      <c r="H355" s="134" t="s">
        <v>2946</v>
      </c>
      <c r="I355" s="138" t="s">
        <v>1701</v>
      </c>
      <c r="J355" s="139" t="s">
        <v>1701</v>
      </c>
      <c r="K355" s="125"/>
      <c r="L355" s="125"/>
      <c r="M355" s="125"/>
      <c r="N355" s="125"/>
      <c r="O355" s="125"/>
      <c r="P355" s="125"/>
      <c r="Q355" s="125"/>
      <c r="R355" s="125"/>
      <c r="S355" s="125"/>
    </row>
    <row r="356" spans="1:19" s="126" customFormat="1" ht="112" x14ac:dyDescent="0.15">
      <c r="A356" s="134" t="s">
        <v>2947</v>
      </c>
      <c r="B356" s="135" t="s">
        <v>2948</v>
      </c>
      <c r="C356" s="137" t="s">
        <v>2241</v>
      </c>
      <c r="D356" s="136">
        <v>1003</v>
      </c>
      <c r="E356" s="135">
        <v>2020</v>
      </c>
      <c r="F356" s="137" t="s">
        <v>1140</v>
      </c>
      <c r="G356" s="137" t="s">
        <v>1422</v>
      </c>
      <c r="H356" s="134" t="s">
        <v>2949</v>
      </c>
      <c r="I356" s="138" t="s">
        <v>1701</v>
      </c>
      <c r="J356" s="139" t="s">
        <v>1701</v>
      </c>
      <c r="K356" s="125"/>
      <c r="L356" s="125"/>
      <c r="M356" s="125"/>
      <c r="N356" s="125"/>
      <c r="O356" s="125"/>
      <c r="P356" s="125"/>
      <c r="Q356" s="125"/>
      <c r="R356" s="125"/>
      <c r="S356" s="125"/>
    </row>
    <row r="357" spans="1:19" s="126" customFormat="1" ht="56" x14ac:dyDescent="0.15">
      <c r="A357" s="134" t="s">
        <v>2950</v>
      </c>
      <c r="B357" s="135" t="s">
        <v>2951</v>
      </c>
      <c r="C357" s="137" t="s">
        <v>2241</v>
      </c>
      <c r="D357" s="136">
        <v>1139</v>
      </c>
      <c r="E357" s="135">
        <v>2020</v>
      </c>
      <c r="F357" s="137" t="s">
        <v>1140</v>
      </c>
      <c r="G357" s="137" t="s">
        <v>1422</v>
      </c>
      <c r="H357" s="134" t="s">
        <v>2952</v>
      </c>
      <c r="I357" s="138" t="s">
        <v>1701</v>
      </c>
      <c r="J357" s="139" t="s">
        <v>1701</v>
      </c>
      <c r="K357" s="125"/>
      <c r="L357" s="125"/>
      <c r="M357" s="125"/>
      <c r="N357" s="125"/>
      <c r="O357" s="125"/>
      <c r="P357" s="125"/>
      <c r="Q357" s="125"/>
      <c r="R357" s="125"/>
      <c r="S357" s="125"/>
    </row>
    <row r="358" spans="1:19" s="126" customFormat="1" ht="70" x14ac:dyDescent="0.15">
      <c r="A358" s="134" t="s">
        <v>2950</v>
      </c>
      <c r="B358" s="175" t="s">
        <v>2953</v>
      </c>
      <c r="C358" s="137" t="s">
        <v>2241</v>
      </c>
      <c r="D358" s="136">
        <v>1863</v>
      </c>
      <c r="E358" s="135">
        <v>2020</v>
      </c>
      <c r="F358" s="137" t="s">
        <v>1140</v>
      </c>
      <c r="G358" s="137" t="s">
        <v>1422</v>
      </c>
      <c r="H358" s="134" t="s">
        <v>2954</v>
      </c>
      <c r="I358" s="138" t="s">
        <v>1701</v>
      </c>
      <c r="J358" s="139" t="s">
        <v>1701</v>
      </c>
      <c r="K358" s="125"/>
      <c r="L358" s="125"/>
      <c r="M358" s="125"/>
      <c r="N358" s="125"/>
      <c r="O358" s="125"/>
      <c r="P358" s="125"/>
      <c r="Q358" s="125"/>
      <c r="R358" s="125"/>
      <c r="S358" s="125"/>
    </row>
    <row r="359" spans="1:19" s="126" customFormat="1" ht="126" x14ac:dyDescent="0.15">
      <c r="A359" s="134" t="s">
        <v>2950</v>
      </c>
      <c r="B359" s="135" t="s">
        <v>2955</v>
      </c>
      <c r="C359" s="137" t="s">
        <v>2262</v>
      </c>
      <c r="D359" s="136">
        <v>1374</v>
      </c>
      <c r="E359" s="135">
        <v>2020</v>
      </c>
      <c r="F359" s="137" t="s">
        <v>1140</v>
      </c>
      <c r="G359" s="137" t="s">
        <v>1422</v>
      </c>
      <c r="H359" s="134" t="s">
        <v>2956</v>
      </c>
      <c r="I359" s="138" t="s">
        <v>1701</v>
      </c>
      <c r="J359" s="139" t="s">
        <v>1701</v>
      </c>
      <c r="K359" s="125"/>
      <c r="L359" s="125"/>
      <c r="M359" s="125"/>
      <c r="N359" s="125"/>
      <c r="O359" s="125"/>
      <c r="P359" s="125"/>
      <c r="Q359" s="125"/>
      <c r="R359" s="125"/>
      <c r="S359" s="125"/>
    </row>
    <row r="360" spans="1:19" s="126" customFormat="1" ht="56" x14ac:dyDescent="0.15">
      <c r="A360" s="134" t="s">
        <v>2957</v>
      </c>
      <c r="B360" s="135" t="s">
        <v>2681</v>
      </c>
      <c r="C360" s="137" t="s">
        <v>2241</v>
      </c>
      <c r="D360" s="136">
        <v>1681</v>
      </c>
      <c r="E360" s="135">
        <v>2020</v>
      </c>
      <c r="F360" s="137" t="s">
        <v>1140</v>
      </c>
      <c r="G360" s="137" t="s">
        <v>1422</v>
      </c>
      <c r="H360" s="134" t="s">
        <v>2958</v>
      </c>
      <c r="I360" s="138" t="s">
        <v>1701</v>
      </c>
      <c r="J360" s="139" t="s">
        <v>1701</v>
      </c>
      <c r="K360" s="125"/>
      <c r="L360" s="125"/>
      <c r="M360" s="125"/>
      <c r="N360" s="125"/>
      <c r="O360" s="125"/>
      <c r="P360" s="125"/>
      <c r="Q360" s="125"/>
      <c r="R360" s="125"/>
      <c r="S360" s="125"/>
    </row>
    <row r="361" spans="1:19" s="126" customFormat="1" ht="70" x14ac:dyDescent="0.15">
      <c r="A361" s="134" t="s">
        <v>2959</v>
      </c>
      <c r="B361" s="135" t="s">
        <v>2960</v>
      </c>
      <c r="C361" s="137" t="s">
        <v>2241</v>
      </c>
      <c r="D361" s="136">
        <v>1903</v>
      </c>
      <c r="E361" s="135">
        <v>2020</v>
      </c>
      <c r="F361" s="137" t="s">
        <v>1140</v>
      </c>
      <c r="G361" s="137" t="s">
        <v>1422</v>
      </c>
      <c r="H361" s="134" t="s">
        <v>2961</v>
      </c>
      <c r="I361" s="138" t="s">
        <v>1701</v>
      </c>
      <c r="J361" s="139" t="s">
        <v>1701</v>
      </c>
      <c r="K361" s="125"/>
      <c r="L361" s="125"/>
      <c r="M361" s="125"/>
      <c r="N361" s="125"/>
      <c r="O361" s="125"/>
      <c r="P361" s="125"/>
      <c r="Q361" s="125"/>
      <c r="R361" s="125"/>
      <c r="S361" s="125"/>
    </row>
    <row r="362" spans="1:19" s="126" customFormat="1" ht="126" x14ac:dyDescent="0.15">
      <c r="A362" s="134" t="s">
        <v>2959</v>
      </c>
      <c r="B362" s="135" t="s">
        <v>2962</v>
      </c>
      <c r="C362" s="137" t="s">
        <v>2963</v>
      </c>
      <c r="D362" s="136">
        <v>2060</v>
      </c>
      <c r="E362" s="135">
        <v>2020</v>
      </c>
      <c r="F362" s="137" t="s">
        <v>1816</v>
      </c>
      <c r="G362" s="137" t="s">
        <v>1422</v>
      </c>
      <c r="H362" s="134" t="s">
        <v>2964</v>
      </c>
      <c r="I362" s="138" t="s">
        <v>1701</v>
      </c>
      <c r="J362" s="139" t="s">
        <v>1701</v>
      </c>
      <c r="K362" s="125"/>
      <c r="L362" s="125"/>
      <c r="M362" s="125"/>
      <c r="N362" s="125"/>
      <c r="O362" s="125"/>
      <c r="P362" s="125"/>
      <c r="Q362" s="125"/>
      <c r="R362" s="125"/>
      <c r="S362" s="125"/>
    </row>
    <row r="363" spans="1:19" s="126" customFormat="1" ht="56" x14ac:dyDescent="0.15">
      <c r="A363" s="134" t="s">
        <v>2965</v>
      </c>
      <c r="B363" s="135" t="s">
        <v>2681</v>
      </c>
      <c r="C363" s="137" t="s">
        <v>2241</v>
      </c>
      <c r="D363" s="136">
        <v>1721</v>
      </c>
      <c r="E363" s="135">
        <v>2020</v>
      </c>
      <c r="F363" s="137" t="s">
        <v>1140</v>
      </c>
      <c r="G363" s="137" t="s">
        <v>1422</v>
      </c>
      <c r="H363" s="134" t="s">
        <v>2966</v>
      </c>
      <c r="I363" s="138" t="s">
        <v>1701</v>
      </c>
      <c r="J363" s="139" t="s">
        <v>1701</v>
      </c>
      <c r="K363" s="125"/>
      <c r="L363" s="125"/>
      <c r="M363" s="125"/>
      <c r="N363" s="125"/>
      <c r="O363" s="125"/>
      <c r="P363" s="125"/>
      <c r="Q363" s="125"/>
      <c r="R363" s="125"/>
      <c r="S363" s="125"/>
    </row>
    <row r="364" spans="1:19" s="126" customFormat="1" ht="126" x14ac:dyDescent="0.15">
      <c r="A364" s="134" t="s">
        <v>2967</v>
      </c>
      <c r="B364" s="135" t="s">
        <v>2705</v>
      </c>
      <c r="C364" s="137" t="s">
        <v>2262</v>
      </c>
      <c r="D364" s="136">
        <v>881</v>
      </c>
      <c r="E364" s="135">
        <v>2020</v>
      </c>
      <c r="F364" s="137" t="s">
        <v>2832</v>
      </c>
      <c r="G364" s="137" t="s">
        <v>1422</v>
      </c>
      <c r="H364" s="134" t="s">
        <v>2968</v>
      </c>
      <c r="I364" s="138" t="s">
        <v>1701</v>
      </c>
      <c r="J364" s="139" t="s">
        <v>1701</v>
      </c>
      <c r="K364" s="125"/>
      <c r="L364" s="125"/>
      <c r="M364" s="125"/>
      <c r="N364" s="125"/>
      <c r="O364" s="125"/>
      <c r="P364" s="125"/>
      <c r="Q364" s="125"/>
      <c r="R364" s="125"/>
      <c r="S364" s="125"/>
    </row>
    <row r="365" spans="1:19" s="126" customFormat="1" ht="126" x14ac:dyDescent="0.15">
      <c r="A365" s="134" t="s">
        <v>2967</v>
      </c>
      <c r="B365" s="135" t="s">
        <v>2705</v>
      </c>
      <c r="C365" s="137" t="s">
        <v>2262</v>
      </c>
      <c r="D365" s="136">
        <v>878</v>
      </c>
      <c r="E365" s="135">
        <v>2020</v>
      </c>
      <c r="F365" s="137" t="s">
        <v>2263</v>
      </c>
      <c r="G365" s="137" t="s">
        <v>1422</v>
      </c>
      <c r="H365" s="134" t="s">
        <v>2969</v>
      </c>
      <c r="I365" s="138" t="s">
        <v>1701</v>
      </c>
      <c r="J365" s="139" t="s">
        <v>1701</v>
      </c>
      <c r="K365" s="125"/>
      <c r="L365" s="125"/>
      <c r="M365" s="125"/>
      <c r="N365" s="125"/>
      <c r="O365" s="125"/>
      <c r="P365" s="125"/>
      <c r="Q365" s="125"/>
      <c r="R365" s="125"/>
      <c r="S365" s="125"/>
    </row>
    <row r="366" spans="1:19" s="126" customFormat="1" ht="84" x14ac:dyDescent="0.15">
      <c r="A366" s="134" t="s">
        <v>2970</v>
      </c>
      <c r="B366" s="135" t="s">
        <v>2971</v>
      </c>
      <c r="C366" s="137" t="s">
        <v>2943</v>
      </c>
      <c r="D366" s="137">
        <v>392</v>
      </c>
      <c r="E366" s="135">
        <v>2021</v>
      </c>
      <c r="F366" s="137" t="s">
        <v>2033</v>
      </c>
      <c r="G366" s="137" t="s">
        <v>1422</v>
      </c>
      <c r="H366" s="137" t="s">
        <v>2972</v>
      </c>
      <c r="I366" s="187" t="s">
        <v>2944</v>
      </c>
      <c r="J366" s="162" t="s">
        <v>2944</v>
      </c>
      <c r="K366" s="125"/>
      <c r="L366" s="125"/>
      <c r="M366" s="125"/>
      <c r="N366" s="125"/>
      <c r="O366" s="125"/>
      <c r="P366" s="125"/>
      <c r="Q366" s="125"/>
      <c r="R366" s="125"/>
      <c r="S366" s="125"/>
    </row>
    <row r="367" spans="1:19" s="126" customFormat="1" ht="293" x14ac:dyDescent="0.15">
      <c r="A367" s="134" t="s">
        <v>2973</v>
      </c>
      <c r="B367" s="135" t="s">
        <v>2974</v>
      </c>
      <c r="C367" s="137" t="s">
        <v>2262</v>
      </c>
      <c r="D367" s="136">
        <v>193</v>
      </c>
      <c r="E367" s="135">
        <v>2020</v>
      </c>
      <c r="F367" s="137" t="s">
        <v>2665</v>
      </c>
      <c r="G367" s="137" t="s">
        <v>1422</v>
      </c>
      <c r="H367" s="134" t="s">
        <v>2975</v>
      </c>
      <c r="I367" s="138" t="s">
        <v>1701</v>
      </c>
      <c r="J367" s="139" t="s">
        <v>1701</v>
      </c>
      <c r="K367" s="125"/>
      <c r="L367" s="125"/>
      <c r="M367" s="125"/>
      <c r="N367" s="125"/>
      <c r="O367" s="125"/>
      <c r="P367" s="125"/>
      <c r="Q367" s="125"/>
      <c r="R367" s="125"/>
      <c r="S367" s="125"/>
    </row>
    <row r="368" spans="1:19" s="126" customFormat="1" ht="84" x14ac:dyDescent="0.15">
      <c r="A368" s="134" t="s">
        <v>2973</v>
      </c>
      <c r="B368" s="135" t="s">
        <v>2976</v>
      </c>
      <c r="C368" s="137" t="s">
        <v>2241</v>
      </c>
      <c r="D368" s="136">
        <v>1462</v>
      </c>
      <c r="E368" s="135">
        <v>2020</v>
      </c>
      <c r="F368" s="137" t="s">
        <v>1140</v>
      </c>
      <c r="G368" s="137" t="s">
        <v>1422</v>
      </c>
      <c r="H368" s="134" t="s">
        <v>2977</v>
      </c>
      <c r="I368" s="138" t="s">
        <v>1701</v>
      </c>
      <c r="J368" s="139" t="s">
        <v>1701</v>
      </c>
      <c r="K368" s="125"/>
      <c r="L368" s="125"/>
      <c r="M368" s="125"/>
      <c r="N368" s="125"/>
      <c r="O368" s="125"/>
      <c r="P368" s="125"/>
      <c r="Q368" s="125"/>
      <c r="R368" s="125"/>
      <c r="S368" s="125"/>
    </row>
    <row r="369" spans="1:20" s="126" customFormat="1" ht="409.6" x14ac:dyDescent="0.15">
      <c r="A369" s="134" t="s">
        <v>2973</v>
      </c>
      <c r="B369" s="135" t="s">
        <v>2978</v>
      </c>
      <c r="C369" s="137" t="s">
        <v>2262</v>
      </c>
      <c r="D369" s="136">
        <v>1168</v>
      </c>
      <c r="E369" s="135">
        <v>2020</v>
      </c>
      <c r="F369" s="137" t="s">
        <v>2263</v>
      </c>
      <c r="G369" s="137" t="s">
        <v>1422</v>
      </c>
      <c r="H369" s="134" t="s">
        <v>2979</v>
      </c>
      <c r="I369" s="138" t="s">
        <v>1701</v>
      </c>
      <c r="J369" s="139" t="s">
        <v>1701</v>
      </c>
      <c r="K369" s="125"/>
      <c r="L369" s="125"/>
      <c r="M369" s="125"/>
      <c r="N369" s="125"/>
      <c r="O369" s="125"/>
      <c r="P369" s="125"/>
      <c r="Q369" s="125"/>
      <c r="R369" s="125"/>
      <c r="S369" s="125"/>
    </row>
    <row r="370" spans="1:20" s="126" customFormat="1" ht="319" x14ac:dyDescent="0.15">
      <c r="A370" s="134" t="s">
        <v>2980</v>
      </c>
      <c r="B370" s="135" t="s">
        <v>2955</v>
      </c>
      <c r="C370" s="137" t="s">
        <v>2981</v>
      </c>
      <c r="D370" s="136">
        <v>80</v>
      </c>
      <c r="E370" s="135">
        <v>2021</v>
      </c>
      <c r="F370" s="137" t="s">
        <v>1140</v>
      </c>
      <c r="G370" s="137" t="s">
        <v>1422</v>
      </c>
      <c r="H370" s="134" t="s">
        <v>2982</v>
      </c>
      <c r="I370" s="138" t="s">
        <v>1701</v>
      </c>
      <c r="J370" s="139" t="s">
        <v>1701</v>
      </c>
      <c r="K370" s="125"/>
      <c r="L370" s="125"/>
      <c r="M370" s="125"/>
      <c r="N370" s="125"/>
      <c r="O370" s="125"/>
      <c r="P370" s="125"/>
      <c r="Q370" s="125"/>
      <c r="R370" s="125"/>
      <c r="S370" s="125"/>
    </row>
    <row r="371" spans="1:20" s="126" customFormat="1" ht="56" x14ac:dyDescent="0.15">
      <c r="A371" s="134" t="s">
        <v>2983</v>
      </c>
      <c r="B371" s="135" t="s">
        <v>2984</v>
      </c>
      <c r="C371" s="137" t="s">
        <v>2241</v>
      </c>
      <c r="D371" s="136">
        <v>2230</v>
      </c>
      <c r="E371" s="135">
        <v>2020</v>
      </c>
      <c r="F371" s="137" t="s">
        <v>1140</v>
      </c>
      <c r="G371" s="137" t="s">
        <v>1422</v>
      </c>
      <c r="H371" s="134" t="s">
        <v>2985</v>
      </c>
      <c r="I371" s="138" t="s">
        <v>1701</v>
      </c>
      <c r="J371" s="139" t="s">
        <v>1701</v>
      </c>
      <c r="K371" s="125"/>
      <c r="L371" s="125"/>
      <c r="M371" s="125"/>
      <c r="N371" s="125"/>
      <c r="O371" s="125"/>
      <c r="P371" s="125"/>
      <c r="Q371" s="125"/>
      <c r="R371" s="125"/>
      <c r="S371" s="125"/>
    </row>
    <row r="372" spans="1:20" s="126" customFormat="1" ht="70" x14ac:dyDescent="0.15">
      <c r="A372" s="134" t="s">
        <v>2986</v>
      </c>
      <c r="B372" s="135" t="s">
        <v>2987</v>
      </c>
      <c r="C372" s="137" t="s">
        <v>2241</v>
      </c>
      <c r="D372" s="136">
        <v>1923</v>
      </c>
      <c r="E372" s="135">
        <v>2020</v>
      </c>
      <c r="F372" s="137" t="s">
        <v>1140</v>
      </c>
      <c r="G372" s="137" t="s">
        <v>1422</v>
      </c>
      <c r="H372" s="134" t="s">
        <v>2988</v>
      </c>
      <c r="I372" s="138" t="s">
        <v>1701</v>
      </c>
      <c r="J372" s="139" t="s">
        <v>1701</v>
      </c>
      <c r="K372" s="125"/>
      <c r="L372" s="125"/>
      <c r="M372" s="125"/>
      <c r="N372" s="125"/>
      <c r="O372" s="125"/>
      <c r="P372" s="125"/>
      <c r="Q372" s="125"/>
      <c r="R372" s="125"/>
      <c r="S372" s="125"/>
    </row>
    <row r="373" spans="1:20" s="126" customFormat="1" ht="154" x14ac:dyDescent="0.15">
      <c r="A373" s="170" t="s">
        <v>2989</v>
      </c>
      <c r="B373" s="174" t="s">
        <v>2990</v>
      </c>
      <c r="C373" s="178" t="s">
        <v>2238</v>
      </c>
      <c r="D373" s="177">
        <v>58</v>
      </c>
      <c r="E373" s="174">
        <v>2021</v>
      </c>
      <c r="F373" s="177" t="s">
        <v>2991</v>
      </c>
      <c r="G373" s="137" t="s">
        <v>1422</v>
      </c>
      <c r="H373" s="177" t="s">
        <v>2990</v>
      </c>
      <c r="I373" s="187" t="s">
        <v>1701</v>
      </c>
      <c r="J373" s="162" t="s">
        <v>1701</v>
      </c>
      <c r="K373" s="125"/>
      <c r="L373" s="125"/>
      <c r="M373" s="125"/>
      <c r="N373" s="125"/>
      <c r="O373" s="125"/>
      <c r="P373" s="125"/>
      <c r="Q373" s="125"/>
      <c r="R373" s="125"/>
      <c r="S373" s="125"/>
    </row>
    <row r="374" spans="1:20" s="126" customFormat="1" ht="112" x14ac:dyDescent="0.15">
      <c r="A374" s="134" t="s">
        <v>2992</v>
      </c>
      <c r="B374" s="135" t="s">
        <v>2681</v>
      </c>
      <c r="C374" s="146" t="s">
        <v>2262</v>
      </c>
      <c r="D374" s="147">
        <v>1076</v>
      </c>
      <c r="E374" s="148">
        <v>2020</v>
      </c>
      <c r="F374" s="137" t="s">
        <v>2263</v>
      </c>
      <c r="G374" s="137" t="s">
        <v>1422</v>
      </c>
      <c r="H374" s="134" t="s">
        <v>2993</v>
      </c>
      <c r="I374" s="138" t="s">
        <v>1701</v>
      </c>
      <c r="J374" s="139" t="s">
        <v>1701</v>
      </c>
      <c r="K374" s="125"/>
      <c r="L374" s="125"/>
      <c r="M374" s="125"/>
      <c r="N374" s="125"/>
      <c r="O374" s="125"/>
      <c r="P374" s="125"/>
      <c r="Q374" s="125"/>
      <c r="R374" s="125"/>
      <c r="S374" s="125"/>
    </row>
    <row r="375" spans="1:20" s="126" customFormat="1" ht="98" x14ac:dyDescent="0.15">
      <c r="A375" s="134" t="s">
        <v>2994</v>
      </c>
      <c r="B375" s="135" t="s">
        <v>2995</v>
      </c>
      <c r="C375" s="137" t="s">
        <v>2262</v>
      </c>
      <c r="D375" s="136">
        <v>1550</v>
      </c>
      <c r="E375" s="135">
        <v>2020</v>
      </c>
      <c r="F375" s="137" t="s">
        <v>633</v>
      </c>
      <c r="G375" s="137" t="s">
        <v>1422</v>
      </c>
      <c r="H375" s="134" t="s">
        <v>2996</v>
      </c>
      <c r="I375" s="138" t="s">
        <v>1701</v>
      </c>
      <c r="J375" s="139" t="s">
        <v>1701</v>
      </c>
      <c r="K375" s="125"/>
      <c r="L375" s="125"/>
      <c r="M375" s="125"/>
      <c r="N375" s="125"/>
      <c r="O375" s="125"/>
      <c r="P375" s="125"/>
      <c r="Q375" s="125"/>
      <c r="R375" s="125"/>
      <c r="S375" s="125"/>
    </row>
    <row r="376" spans="1:20" s="126" customFormat="1" ht="70" x14ac:dyDescent="0.15">
      <c r="A376" s="134" t="s">
        <v>2997</v>
      </c>
      <c r="B376" s="135" t="s">
        <v>2995</v>
      </c>
      <c r="C376" s="137" t="s">
        <v>2262</v>
      </c>
      <c r="D376" s="136">
        <v>1297</v>
      </c>
      <c r="E376" s="135">
        <v>2020</v>
      </c>
      <c r="F376" s="137" t="s">
        <v>1507</v>
      </c>
      <c r="G376" s="137" t="s">
        <v>1422</v>
      </c>
      <c r="H376" s="134" t="s">
        <v>2998</v>
      </c>
      <c r="I376" s="138" t="s">
        <v>1701</v>
      </c>
      <c r="J376" s="139" t="s">
        <v>1701</v>
      </c>
      <c r="K376" s="125"/>
      <c r="L376" s="125"/>
      <c r="M376" s="125"/>
      <c r="N376" s="125"/>
      <c r="O376" s="125"/>
      <c r="P376" s="125"/>
      <c r="Q376" s="125"/>
      <c r="R376" s="125"/>
      <c r="S376" s="125"/>
    </row>
    <row r="377" spans="1:20" s="126" customFormat="1" ht="252" x14ac:dyDescent="0.15">
      <c r="A377" s="170" t="s">
        <v>2999</v>
      </c>
      <c r="B377" s="174" t="s">
        <v>3000</v>
      </c>
      <c r="C377" s="177" t="s">
        <v>2262</v>
      </c>
      <c r="D377" s="177">
        <v>78</v>
      </c>
      <c r="E377" s="174">
        <v>2021</v>
      </c>
      <c r="F377" s="177" t="s">
        <v>2067</v>
      </c>
      <c r="G377" s="137" t="s">
        <v>1422</v>
      </c>
      <c r="H377" s="177" t="s">
        <v>3001</v>
      </c>
      <c r="I377" s="161" t="s">
        <v>1701</v>
      </c>
      <c r="J377" s="162" t="s">
        <v>1701</v>
      </c>
      <c r="K377" s="125"/>
      <c r="L377" s="125"/>
      <c r="M377" s="125"/>
      <c r="N377" s="125"/>
      <c r="O377" s="125"/>
      <c r="P377" s="125"/>
      <c r="Q377" s="125"/>
      <c r="R377" s="125"/>
      <c r="S377" s="125"/>
    </row>
    <row r="378" spans="1:20" s="126" customFormat="1" ht="293" x14ac:dyDescent="0.15">
      <c r="A378" s="163" t="s">
        <v>3002</v>
      </c>
      <c r="B378" s="140" t="s">
        <v>2955</v>
      </c>
      <c r="C378" s="143" t="s">
        <v>2981</v>
      </c>
      <c r="D378" s="144">
        <v>92</v>
      </c>
      <c r="E378" s="140">
        <v>2021</v>
      </c>
      <c r="F378" s="143" t="s">
        <v>1140</v>
      </c>
      <c r="G378" s="143" t="s">
        <v>1422</v>
      </c>
      <c r="H378" s="163" t="s">
        <v>3003</v>
      </c>
      <c r="I378" s="189" t="s">
        <v>1701</v>
      </c>
      <c r="J378" s="139" t="s">
        <v>1701</v>
      </c>
      <c r="K378" s="125"/>
      <c r="L378" s="125"/>
      <c r="M378" s="125"/>
      <c r="N378" s="125"/>
      <c r="O378" s="125"/>
      <c r="P378" s="125"/>
      <c r="Q378" s="125"/>
      <c r="R378" s="125"/>
      <c r="S378" s="125"/>
    </row>
    <row r="379" spans="1:20" s="128" customFormat="1" ht="182" x14ac:dyDescent="0.15">
      <c r="A379" s="172" t="s">
        <v>3004</v>
      </c>
      <c r="B379" s="164" t="s">
        <v>3005</v>
      </c>
      <c r="C379" s="164" t="s">
        <v>2241</v>
      </c>
      <c r="D379" s="181">
        <v>1174</v>
      </c>
      <c r="E379" s="164">
        <v>2020</v>
      </c>
      <c r="F379" s="164" t="s">
        <v>1140</v>
      </c>
      <c r="G379" s="164" t="s">
        <v>1422</v>
      </c>
      <c r="H379" s="172" t="s">
        <v>3006</v>
      </c>
      <c r="I379" s="190" t="s">
        <v>1701</v>
      </c>
      <c r="J379" s="191" t="s">
        <v>1701</v>
      </c>
      <c r="K379" s="125"/>
      <c r="L379" s="125"/>
      <c r="M379" s="125"/>
      <c r="N379" s="125"/>
      <c r="O379" s="125"/>
      <c r="P379" s="125"/>
      <c r="Q379" s="125"/>
      <c r="R379" s="125"/>
      <c r="S379" s="125"/>
      <c r="T379" s="127"/>
    </row>
    <row r="380" spans="1:20" s="130" customFormat="1" ht="98" x14ac:dyDescent="0.15">
      <c r="A380" s="171" t="s">
        <v>3007</v>
      </c>
      <c r="B380" s="142" t="s">
        <v>2995</v>
      </c>
      <c r="C380" s="142" t="s">
        <v>2262</v>
      </c>
      <c r="D380" s="180">
        <v>1408</v>
      </c>
      <c r="E380" s="142">
        <v>2020</v>
      </c>
      <c r="F380" s="142" t="s">
        <v>2263</v>
      </c>
      <c r="G380" s="142" t="s">
        <v>1422</v>
      </c>
      <c r="H380" s="171" t="s">
        <v>3008</v>
      </c>
      <c r="I380" s="188" t="s">
        <v>1701</v>
      </c>
      <c r="J380" s="139" t="s">
        <v>1701</v>
      </c>
      <c r="K380" s="129"/>
      <c r="L380" s="129"/>
      <c r="M380" s="129"/>
      <c r="N380" s="129"/>
      <c r="O380" s="129"/>
      <c r="P380" s="129"/>
      <c r="Q380" s="129"/>
      <c r="R380" s="129"/>
      <c r="S380" s="129"/>
    </row>
    <row r="381" spans="1:20" s="130" customFormat="1" ht="56" x14ac:dyDescent="0.15">
      <c r="A381" s="171" t="s">
        <v>3009</v>
      </c>
      <c r="B381" s="142" t="s">
        <v>2681</v>
      </c>
      <c r="C381" s="142" t="s">
        <v>2981</v>
      </c>
      <c r="D381" s="180">
        <v>2532</v>
      </c>
      <c r="E381" s="142">
        <v>2020</v>
      </c>
      <c r="F381" s="142" t="s">
        <v>2840</v>
      </c>
      <c r="G381" s="142" t="s">
        <v>1422</v>
      </c>
      <c r="H381" s="171" t="s">
        <v>3010</v>
      </c>
      <c r="I381" s="188" t="s">
        <v>1701</v>
      </c>
      <c r="J381" s="139" t="s">
        <v>1701</v>
      </c>
      <c r="K381" s="129"/>
      <c r="L381" s="129"/>
      <c r="M381" s="129"/>
      <c r="N381" s="129"/>
      <c r="O381" s="129"/>
      <c r="P381" s="129"/>
      <c r="Q381" s="129"/>
      <c r="R381" s="129"/>
      <c r="S381" s="129"/>
    </row>
    <row r="382" spans="1:20" s="130" customFormat="1" ht="56" x14ac:dyDescent="0.15">
      <c r="A382" s="171" t="s">
        <v>3011</v>
      </c>
      <c r="B382" s="142" t="s">
        <v>3012</v>
      </c>
      <c r="C382" s="142" t="s">
        <v>2981</v>
      </c>
      <c r="D382" s="180">
        <v>2</v>
      </c>
      <c r="E382" s="142">
        <v>2021</v>
      </c>
      <c r="F382" s="142" t="s">
        <v>2840</v>
      </c>
      <c r="G382" s="142" t="s">
        <v>1422</v>
      </c>
      <c r="H382" s="171" t="s">
        <v>3013</v>
      </c>
      <c r="I382" s="188" t="s">
        <v>1701</v>
      </c>
      <c r="J382" s="139" t="s">
        <v>1701</v>
      </c>
      <c r="K382" s="129"/>
      <c r="L382" s="129"/>
      <c r="M382" s="129"/>
      <c r="N382" s="129"/>
      <c r="O382" s="129"/>
      <c r="P382" s="129"/>
      <c r="Q382" s="129"/>
      <c r="R382" s="129"/>
      <c r="S382" s="129"/>
    </row>
    <row r="383" spans="1:20" s="130" customFormat="1" ht="154" x14ac:dyDescent="0.15">
      <c r="A383" s="171" t="s">
        <v>3014</v>
      </c>
      <c r="B383" s="142" t="s">
        <v>3015</v>
      </c>
      <c r="C383" s="142" t="s">
        <v>2238</v>
      </c>
      <c r="D383" s="142">
        <v>22</v>
      </c>
      <c r="E383" s="142">
        <v>2021</v>
      </c>
      <c r="F383" s="142" t="s">
        <v>17</v>
      </c>
      <c r="G383" s="142" t="s">
        <v>1422</v>
      </c>
      <c r="H383" s="142" t="s">
        <v>3016</v>
      </c>
      <c r="I383" s="188" t="s">
        <v>1701</v>
      </c>
      <c r="J383" s="139" t="s">
        <v>1701</v>
      </c>
      <c r="K383" s="129"/>
      <c r="L383" s="129"/>
      <c r="M383" s="129"/>
      <c r="N383" s="129"/>
      <c r="O383" s="129"/>
      <c r="P383" s="129"/>
      <c r="Q383" s="129"/>
      <c r="R383" s="129"/>
      <c r="S383" s="129"/>
    </row>
  </sheetData>
  <conditionalFormatting sqref="B176:E176 F243:F250 B168:D170 B185:E185 B177:D179 B198:E198 B203:E223 B199:D202 B186:D197 B171:B175 D171:D175 B183:D184 B227:E247 B250:E250 B248:B249 D248:E249 B224:B226 D224:E226 B180:B182 D180:D182">
    <cfRule type="notContainsBlanks" dxfId="5" priority="2">
      <formula>LEN(TRIM(B168))&gt;0</formula>
    </cfRule>
  </conditionalFormatting>
  <conditionalFormatting sqref="C373">
    <cfRule type="notContainsBlanks" dxfId="4" priority="1">
      <formula>LEN(TRIM(C373))&gt;0</formula>
    </cfRule>
  </conditionalFormatting>
  <hyperlinks>
    <hyperlink ref="F108" r:id="rId1" xr:uid="{00000000-0004-0000-0100-000000000000}"/>
    <hyperlink ref="F37" r:id="rId2" xr:uid="{00000000-0004-0000-0100-000001000000}"/>
    <hyperlink ref="B274" r:id="rId3" xr:uid="{00000000-0004-0000-0100-000002000000}"/>
    <hyperlink ref="H274" r:id="rId4" xr:uid="{00000000-0004-0000-0100-000003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50"/>
  <sheetViews>
    <sheetView workbookViewId="0">
      <selection activeCell="O9" sqref="O9"/>
    </sheetView>
  </sheetViews>
  <sheetFormatPr baseColWidth="10" defaultColWidth="11.3984375" defaultRowHeight="14" x14ac:dyDescent="0.15"/>
  <cols>
    <col min="1" max="1" width="23.796875" style="5" customWidth="1"/>
    <col min="2" max="2" width="11.3984375" style="5"/>
    <col min="3" max="3" width="16.796875" style="5" customWidth="1"/>
    <col min="4" max="4" width="14.19921875" style="5" customWidth="1"/>
    <col min="5" max="5" width="15.796875" style="5" customWidth="1"/>
    <col min="6" max="6" width="13.19921875" style="5" customWidth="1"/>
    <col min="7" max="8" width="11.3984375" style="5"/>
    <col min="9" max="9" width="12.59765625" style="5" customWidth="1"/>
    <col min="10" max="10" width="16.59765625" style="5" customWidth="1"/>
    <col min="11" max="11" width="11.796875" style="5" customWidth="1"/>
    <col min="12" max="12" width="15.19921875" style="5" customWidth="1"/>
    <col min="13" max="16384" width="11.3984375" style="5"/>
  </cols>
  <sheetData>
    <row r="1" spans="1:16" ht="15" customHeight="1" x14ac:dyDescent="0.15">
      <c r="A1" s="261"/>
      <c r="B1" s="261"/>
      <c r="C1" s="302" t="s">
        <v>3080</v>
      </c>
      <c r="D1" s="302"/>
      <c r="E1" s="302"/>
      <c r="F1" s="302"/>
      <c r="G1" s="302"/>
      <c r="H1" s="302"/>
      <c r="I1" s="302"/>
      <c r="J1" s="269" t="s">
        <v>3076</v>
      </c>
      <c r="K1" s="285"/>
      <c r="L1" s="287"/>
      <c r="M1" s="295"/>
      <c r="N1" s="296"/>
      <c r="O1" s="297"/>
      <c r="P1" s="297"/>
    </row>
    <row r="2" spans="1:16" ht="34" customHeight="1" x14ac:dyDescent="0.15">
      <c r="A2" s="261"/>
      <c r="B2" s="261"/>
      <c r="C2" s="302"/>
      <c r="D2" s="302"/>
      <c r="E2" s="302"/>
      <c r="F2" s="302"/>
      <c r="G2" s="302"/>
      <c r="H2" s="302"/>
      <c r="I2" s="302"/>
      <c r="J2" s="265" t="s">
        <v>3079</v>
      </c>
      <c r="K2" s="300"/>
      <c r="L2" s="301"/>
      <c r="M2" s="295"/>
      <c r="N2" s="298"/>
      <c r="O2" s="297"/>
      <c r="P2" s="297"/>
    </row>
    <row r="3" spans="1:16" ht="34" customHeight="1" x14ac:dyDescent="0.15">
      <c r="A3" s="261"/>
      <c r="B3" s="261"/>
      <c r="C3" s="265" t="s">
        <v>3077</v>
      </c>
      <c r="D3" s="265"/>
      <c r="E3" s="265"/>
      <c r="F3" s="266" t="s">
        <v>3078</v>
      </c>
      <c r="G3" s="266"/>
      <c r="H3" s="266"/>
      <c r="I3" s="266"/>
      <c r="J3" s="265"/>
      <c r="K3" s="288"/>
      <c r="L3" s="290"/>
      <c r="M3" s="299"/>
      <c r="N3" s="299"/>
      <c r="O3" s="297"/>
      <c r="P3" s="297"/>
    </row>
    <row r="4" spans="1:16" ht="13" customHeight="1" thickBot="1" x14ac:dyDescent="0.2">
      <c r="A4" s="291"/>
      <c r="B4" s="291"/>
      <c r="C4" s="292"/>
      <c r="D4" s="292"/>
      <c r="E4" s="292"/>
      <c r="F4" s="292"/>
      <c r="G4" s="292"/>
      <c r="H4" s="292"/>
      <c r="I4" s="293"/>
      <c r="J4" s="293"/>
      <c r="K4" s="293"/>
      <c r="L4" s="293"/>
      <c r="M4" s="293"/>
      <c r="N4" s="293"/>
      <c r="O4" s="294"/>
      <c r="P4" s="294"/>
    </row>
    <row r="5" spans="1:16" ht="15" thickBot="1" x14ac:dyDescent="0.2">
      <c r="A5" s="254" t="s">
        <v>3017</v>
      </c>
      <c r="B5" s="255"/>
      <c r="C5" s="255"/>
      <c r="D5" s="255"/>
      <c r="E5" s="255"/>
      <c r="F5" s="255"/>
      <c r="G5" s="255"/>
      <c r="H5" s="255"/>
      <c r="I5" s="255"/>
      <c r="J5" s="255"/>
      <c r="K5" s="255"/>
      <c r="L5" s="256"/>
    </row>
    <row r="6" spans="1:16" ht="72" thickTop="1" thickBot="1" x14ac:dyDescent="0.2">
      <c r="A6" s="196" t="s">
        <v>3018</v>
      </c>
      <c r="B6" s="197" t="s">
        <v>3019</v>
      </c>
      <c r="C6" s="197" t="s">
        <v>3020</v>
      </c>
      <c r="D6" s="197" t="s">
        <v>3021</v>
      </c>
      <c r="E6" s="197" t="s">
        <v>3022</v>
      </c>
      <c r="F6" s="197" t="s">
        <v>3023</v>
      </c>
      <c r="G6" s="197" t="s">
        <v>3024</v>
      </c>
      <c r="H6" s="197" t="s">
        <v>3025</v>
      </c>
      <c r="I6" s="197" t="s">
        <v>3026</v>
      </c>
      <c r="J6" s="197" t="s">
        <v>3027</v>
      </c>
      <c r="K6" s="197" t="s">
        <v>3028</v>
      </c>
      <c r="L6" s="198" t="s">
        <v>3029</v>
      </c>
    </row>
    <row r="7" spans="1:16" ht="84" customHeight="1" thickTop="1" x14ac:dyDescent="0.15">
      <c r="A7" s="257" t="s">
        <v>3030</v>
      </c>
      <c r="B7" s="257" t="s">
        <v>3031</v>
      </c>
      <c r="C7" s="257" t="s">
        <v>3032</v>
      </c>
      <c r="D7" s="260" t="s">
        <v>3033</v>
      </c>
      <c r="E7" s="257" t="s">
        <v>3034</v>
      </c>
      <c r="F7" s="257" t="s">
        <v>3035</v>
      </c>
      <c r="G7" s="257" t="s">
        <v>3036</v>
      </c>
      <c r="H7" s="257" t="s">
        <v>3037</v>
      </c>
      <c r="I7" s="257" t="s">
        <v>3038</v>
      </c>
      <c r="J7" s="257" t="s">
        <v>3039</v>
      </c>
      <c r="K7" s="257" t="s">
        <v>3040</v>
      </c>
      <c r="L7" s="303" t="s">
        <v>3041</v>
      </c>
    </row>
    <row r="8" spans="1:16" ht="8.25" customHeight="1" x14ac:dyDescent="0.15">
      <c r="A8" s="258"/>
      <c r="B8" s="258"/>
      <c r="C8" s="258"/>
      <c r="D8" s="258"/>
      <c r="E8" s="258"/>
      <c r="F8" s="258"/>
      <c r="G8" s="258"/>
      <c r="H8" s="258"/>
      <c r="I8" s="258"/>
      <c r="J8" s="258"/>
      <c r="K8" s="258"/>
      <c r="L8" s="304"/>
    </row>
    <row r="9" spans="1:16" x14ac:dyDescent="0.15">
      <c r="A9" s="258"/>
      <c r="B9" s="258"/>
      <c r="C9" s="258"/>
      <c r="D9" s="258"/>
      <c r="E9" s="258"/>
      <c r="F9" s="258"/>
      <c r="G9" s="258"/>
      <c r="H9" s="258"/>
      <c r="I9" s="258"/>
      <c r="J9" s="258"/>
      <c r="K9" s="258"/>
      <c r="L9" s="304"/>
    </row>
    <row r="10" spans="1:16" ht="15" thickBot="1" x14ac:dyDescent="0.2">
      <c r="A10" s="259"/>
      <c r="B10" s="259"/>
      <c r="C10" s="259"/>
      <c r="D10" s="259"/>
      <c r="E10" s="259"/>
      <c r="F10" s="259"/>
      <c r="G10" s="259"/>
      <c r="H10" s="259"/>
      <c r="I10" s="259"/>
      <c r="J10" s="259"/>
      <c r="K10" s="259"/>
      <c r="L10" s="305"/>
    </row>
    <row r="11" spans="1:16" s="199" customFormat="1" ht="15" thickTop="1" x14ac:dyDescent="0.15">
      <c r="A11" s="234" t="s">
        <v>3042</v>
      </c>
      <c r="B11" s="235"/>
      <c r="C11" s="235"/>
      <c r="D11" s="235"/>
      <c r="E11" s="235"/>
      <c r="F11" s="235"/>
      <c r="G11" s="235"/>
      <c r="H11" s="235"/>
      <c r="I11" s="235"/>
      <c r="J11" s="235"/>
      <c r="K11" s="235"/>
      <c r="L11" s="236"/>
    </row>
    <row r="12" spans="1:16" s="199" customFormat="1" ht="16.5" customHeight="1" x14ac:dyDescent="0.15">
      <c r="A12" s="237" t="s">
        <v>3043</v>
      </c>
      <c r="B12" s="238"/>
      <c r="C12" s="238"/>
      <c r="D12" s="238"/>
      <c r="E12" s="239" t="s">
        <v>3044</v>
      </c>
      <c r="F12" s="240"/>
      <c r="G12" s="240"/>
      <c r="H12" s="240"/>
      <c r="I12" s="240"/>
      <c r="J12" s="240"/>
      <c r="K12" s="240"/>
      <c r="L12" s="241"/>
    </row>
    <row r="13" spans="1:16" s="199" customFormat="1" x14ac:dyDescent="0.15">
      <c r="A13" s="237" t="s">
        <v>3045</v>
      </c>
      <c r="B13" s="238"/>
      <c r="C13" s="238"/>
      <c r="D13" s="238"/>
      <c r="E13" s="242" t="s">
        <v>3046</v>
      </c>
      <c r="F13" s="243"/>
      <c r="G13" s="243"/>
      <c r="H13" s="243"/>
      <c r="I13" s="243"/>
      <c r="J13" s="243"/>
      <c r="K13" s="243"/>
      <c r="L13" s="244"/>
    </row>
    <row r="14" spans="1:16" s="199" customFormat="1" ht="15" thickBot="1" x14ac:dyDescent="0.2">
      <c r="A14" s="237" t="s">
        <v>3047</v>
      </c>
      <c r="B14" s="238"/>
      <c r="C14" s="238"/>
      <c r="D14" s="238"/>
      <c r="E14" s="245"/>
      <c r="F14" s="246"/>
      <c r="G14" s="246"/>
      <c r="H14" s="246"/>
      <c r="I14" s="246"/>
      <c r="J14" s="246"/>
      <c r="K14" s="246"/>
      <c r="L14" s="247"/>
    </row>
    <row r="15" spans="1:16" ht="16.5" customHeight="1" thickBot="1" x14ac:dyDescent="0.2">
      <c r="A15" s="248" t="s">
        <v>3048</v>
      </c>
      <c r="B15" s="249"/>
      <c r="C15" s="249"/>
      <c r="D15" s="249"/>
      <c r="E15" s="249"/>
      <c r="F15" s="249"/>
      <c r="G15" s="249"/>
      <c r="H15" s="249"/>
      <c r="I15" s="249"/>
      <c r="J15" s="249"/>
      <c r="K15" s="249"/>
      <c r="L15" s="250"/>
    </row>
    <row r="16" spans="1:16" x14ac:dyDescent="0.15">
      <c r="A16" s="200" t="s">
        <v>3049</v>
      </c>
      <c r="B16" s="201" t="s">
        <v>3050</v>
      </c>
      <c r="C16" s="201" t="s">
        <v>3043</v>
      </c>
      <c r="D16" s="201" t="s">
        <v>3045</v>
      </c>
      <c r="E16" s="201" t="s">
        <v>3051</v>
      </c>
      <c r="F16" s="201" t="s">
        <v>3052</v>
      </c>
      <c r="G16" s="202" t="s">
        <v>3053</v>
      </c>
      <c r="H16" s="251" t="s">
        <v>3054</v>
      </c>
      <c r="I16" s="252"/>
      <c r="J16" s="252"/>
      <c r="K16" s="252" t="s">
        <v>3055</v>
      </c>
      <c r="L16" s="253"/>
    </row>
    <row r="17" spans="1:12" ht="65.25" customHeight="1" x14ac:dyDescent="0.15">
      <c r="A17" s="203">
        <v>2021</v>
      </c>
      <c r="B17" s="204" t="s">
        <v>3056</v>
      </c>
      <c r="C17" s="205">
        <v>90</v>
      </c>
      <c r="D17" s="206">
        <v>98</v>
      </c>
      <c r="E17" s="207">
        <f>+(C17*100%)/D17</f>
        <v>0.91836734693877553</v>
      </c>
      <c r="F17" s="208">
        <v>1</v>
      </c>
      <c r="G17" s="204" t="str">
        <f>IF(E17&lt;=F17,"SI","NO")</f>
        <v>SI</v>
      </c>
      <c r="H17" s="232"/>
      <c r="I17" s="233"/>
      <c r="J17" s="233"/>
      <c r="K17" s="209"/>
      <c r="L17" s="210" t="s">
        <v>34</v>
      </c>
    </row>
    <row r="18" spans="1:12" x14ac:dyDescent="0.15">
      <c r="A18" s="203">
        <v>2021</v>
      </c>
      <c r="B18" s="204" t="s">
        <v>3057</v>
      </c>
      <c r="C18" s="205">
        <v>90</v>
      </c>
      <c r="D18" s="206">
        <v>98</v>
      </c>
      <c r="E18" s="207">
        <f t="shared" ref="E18:E22" si="0">+(C18*100%)/D18</f>
        <v>0.91836734693877553</v>
      </c>
      <c r="F18" s="208">
        <v>1</v>
      </c>
      <c r="G18" s="204" t="str">
        <f t="shared" ref="G18:G29" si="1">IF(E18&lt;=F18,"SI","NO")</f>
        <v>SI</v>
      </c>
      <c r="H18" s="232"/>
      <c r="I18" s="233"/>
      <c r="J18" s="233"/>
      <c r="K18" s="209"/>
      <c r="L18" s="210" t="s">
        <v>34</v>
      </c>
    </row>
    <row r="19" spans="1:12" x14ac:dyDescent="0.15">
      <c r="A19" s="203">
        <v>2021</v>
      </c>
      <c r="B19" s="204" t="s">
        <v>3058</v>
      </c>
      <c r="C19" s="205">
        <v>90</v>
      </c>
      <c r="D19" s="206">
        <v>98</v>
      </c>
      <c r="E19" s="207">
        <f t="shared" si="0"/>
        <v>0.91836734693877553</v>
      </c>
      <c r="F19" s="208">
        <v>1</v>
      </c>
      <c r="G19" s="204" t="str">
        <f t="shared" si="1"/>
        <v>SI</v>
      </c>
      <c r="H19" s="232"/>
      <c r="I19" s="233"/>
      <c r="J19" s="233"/>
      <c r="K19" s="209"/>
      <c r="L19" s="210" t="s">
        <v>34</v>
      </c>
    </row>
    <row r="20" spans="1:12" x14ac:dyDescent="0.15">
      <c r="A20" s="203">
        <v>2021</v>
      </c>
      <c r="B20" s="204" t="s">
        <v>3059</v>
      </c>
      <c r="C20" s="205">
        <v>90</v>
      </c>
      <c r="D20" s="206">
        <v>98</v>
      </c>
      <c r="E20" s="207">
        <f t="shared" si="0"/>
        <v>0.91836734693877553</v>
      </c>
      <c r="F20" s="208">
        <v>1</v>
      </c>
      <c r="G20" s="204" t="str">
        <f t="shared" si="1"/>
        <v>SI</v>
      </c>
      <c r="H20" s="232"/>
      <c r="I20" s="233"/>
      <c r="J20" s="233"/>
      <c r="K20" s="209"/>
      <c r="L20" s="210" t="s">
        <v>34</v>
      </c>
    </row>
    <row r="21" spans="1:12" x14ac:dyDescent="0.15">
      <c r="A21" s="203">
        <v>2021</v>
      </c>
      <c r="B21" s="204" t="s">
        <v>3060</v>
      </c>
      <c r="C21" s="205">
        <v>90</v>
      </c>
      <c r="D21" s="206">
        <v>98</v>
      </c>
      <c r="E21" s="207">
        <f t="shared" si="0"/>
        <v>0.91836734693877553</v>
      </c>
      <c r="F21" s="208">
        <v>1</v>
      </c>
      <c r="G21" s="204" t="str">
        <f t="shared" si="1"/>
        <v>SI</v>
      </c>
      <c r="H21" s="232"/>
      <c r="I21" s="233"/>
      <c r="J21" s="233"/>
      <c r="K21" s="209"/>
      <c r="L21" s="210" t="s">
        <v>34</v>
      </c>
    </row>
    <row r="22" spans="1:12" x14ac:dyDescent="0.15">
      <c r="A22" s="203">
        <v>2021</v>
      </c>
      <c r="B22" s="204" t="s">
        <v>3061</v>
      </c>
      <c r="C22" s="205">
        <v>90</v>
      </c>
      <c r="D22" s="206">
        <v>98</v>
      </c>
      <c r="E22" s="207">
        <f t="shared" si="0"/>
        <v>0.91836734693877553</v>
      </c>
      <c r="F22" s="208">
        <v>1</v>
      </c>
      <c r="G22" s="204" t="str">
        <f t="shared" si="1"/>
        <v>SI</v>
      </c>
      <c r="H22" s="232"/>
      <c r="I22" s="233"/>
      <c r="J22" s="233"/>
      <c r="K22" s="209"/>
      <c r="L22" s="210" t="s">
        <v>34</v>
      </c>
    </row>
    <row r="23" spans="1:12" x14ac:dyDescent="0.15">
      <c r="A23" s="203">
        <v>2021</v>
      </c>
      <c r="B23" s="204" t="s">
        <v>3062</v>
      </c>
      <c r="C23" s="205">
        <v>90</v>
      </c>
      <c r="D23" s="206">
        <v>98</v>
      </c>
      <c r="E23" s="207">
        <f t="shared" ref="E23:E28" si="2">+(C23*100%)/D23</f>
        <v>0.91836734693877553</v>
      </c>
      <c r="F23" s="208">
        <v>1</v>
      </c>
      <c r="G23" s="204" t="str">
        <f t="shared" si="1"/>
        <v>SI</v>
      </c>
      <c r="H23" s="232"/>
      <c r="I23" s="233"/>
      <c r="J23" s="233"/>
      <c r="K23" s="209"/>
      <c r="L23" s="210" t="s">
        <v>34</v>
      </c>
    </row>
    <row r="24" spans="1:12" x14ac:dyDescent="0.15">
      <c r="A24" s="203">
        <v>2021</v>
      </c>
      <c r="B24" s="204" t="s">
        <v>3063</v>
      </c>
      <c r="C24" s="205">
        <v>90</v>
      </c>
      <c r="D24" s="206">
        <v>98</v>
      </c>
      <c r="E24" s="207">
        <f t="shared" si="2"/>
        <v>0.91836734693877553</v>
      </c>
      <c r="F24" s="208">
        <v>1</v>
      </c>
      <c r="G24" s="204" t="str">
        <f t="shared" si="1"/>
        <v>SI</v>
      </c>
      <c r="H24" s="232"/>
      <c r="I24" s="233"/>
      <c r="J24" s="233"/>
      <c r="K24" s="209"/>
      <c r="L24" s="210" t="s">
        <v>34</v>
      </c>
    </row>
    <row r="25" spans="1:12" x14ac:dyDescent="0.15">
      <c r="A25" s="203">
        <v>2021</v>
      </c>
      <c r="B25" s="204" t="s">
        <v>3064</v>
      </c>
      <c r="C25" s="205">
        <v>90</v>
      </c>
      <c r="D25" s="206">
        <v>98</v>
      </c>
      <c r="E25" s="207">
        <f t="shared" si="2"/>
        <v>0.91836734693877553</v>
      </c>
      <c r="F25" s="208">
        <v>1</v>
      </c>
      <c r="G25" s="204" t="str">
        <f t="shared" si="1"/>
        <v>SI</v>
      </c>
      <c r="H25" s="232"/>
      <c r="I25" s="233"/>
      <c r="J25" s="233"/>
      <c r="K25" s="209"/>
      <c r="L25" s="210" t="s">
        <v>34</v>
      </c>
    </row>
    <row r="26" spans="1:12" x14ac:dyDescent="0.15">
      <c r="A26" s="203">
        <v>2021</v>
      </c>
      <c r="B26" s="204" t="s">
        <v>3065</v>
      </c>
      <c r="C26" s="205">
        <v>90</v>
      </c>
      <c r="D26" s="206">
        <v>98</v>
      </c>
      <c r="E26" s="207">
        <f t="shared" si="2"/>
        <v>0.91836734693877553</v>
      </c>
      <c r="F26" s="208">
        <v>1</v>
      </c>
      <c r="G26" s="204" t="str">
        <f t="shared" si="1"/>
        <v>SI</v>
      </c>
      <c r="H26" s="232"/>
      <c r="I26" s="233"/>
      <c r="J26" s="233"/>
      <c r="K26" s="209"/>
      <c r="L26" s="210" t="s">
        <v>34</v>
      </c>
    </row>
    <row r="27" spans="1:12" x14ac:dyDescent="0.15">
      <c r="A27" s="203">
        <v>2021</v>
      </c>
      <c r="B27" s="204" t="s">
        <v>3066</v>
      </c>
      <c r="C27" s="205">
        <v>90</v>
      </c>
      <c r="D27" s="206">
        <v>98</v>
      </c>
      <c r="E27" s="207">
        <f t="shared" si="2"/>
        <v>0.91836734693877553</v>
      </c>
      <c r="F27" s="208">
        <v>1</v>
      </c>
      <c r="G27" s="204" t="str">
        <f t="shared" si="1"/>
        <v>SI</v>
      </c>
      <c r="H27" s="232"/>
      <c r="I27" s="233"/>
      <c r="J27" s="233"/>
      <c r="K27" s="209"/>
      <c r="L27" s="210" t="s">
        <v>34</v>
      </c>
    </row>
    <row r="28" spans="1:12" ht="15" thickBot="1" x14ac:dyDescent="0.2">
      <c r="A28" s="203">
        <v>2021</v>
      </c>
      <c r="B28" s="204" t="s">
        <v>3067</v>
      </c>
      <c r="C28" s="205">
        <v>90</v>
      </c>
      <c r="D28" s="206">
        <v>98</v>
      </c>
      <c r="E28" s="207">
        <f t="shared" si="2"/>
        <v>0.91836734693877553</v>
      </c>
      <c r="F28" s="208">
        <v>1</v>
      </c>
      <c r="G28" s="204" t="str">
        <f t="shared" si="1"/>
        <v>SI</v>
      </c>
      <c r="H28" s="232"/>
      <c r="I28" s="233"/>
      <c r="J28" s="233"/>
      <c r="K28" s="209"/>
      <c r="L28" s="210" t="s">
        <v>34</v>
      </c>
    </row>
    <row r="29" spans="1:12" ht="15" thickBot="1" x14ac:dyDescent="0.2">
      <c r="A29" s="211"/>
      <c r="B29" s="212"/>
      <c r="C29" s="213" t="s">
        <v>7</v>
      </c>
      <c r="D29" s="206"/>
      <c r="E29" s="214">
        <f>+AVERAGE(E17:E28)</f>
        <v>0.91836734693877575</v>
      </c>
      <c r="F29" s="208">
        <v>1</v>
      </c>
      <c r="G29" s="204" t="str">
        <f t="shared" si="1"/>
        <v>SI</v>
      </c>
      <c r="H29" s="227"/>
      <c r="I29" s="228"/>
      <c r="J29" s="228"/>
      <c r="K29" s="215" t="s">
        <v>22</v>
      </c>
      <c r="L29" s="216" t="s">
        <v>34</v>
      </c>
    </row>
    <row r="30" spans="1:12" ht="13.5" customHeight="1" x14ac:dyDescent="0.15">
      <c r="A30" s="211"/>
      <c r="B30" s="212"/>
      <c r="C30" s="212"/>
      <c r="D30" s="212"/>
      <c r="E30" s="212"/>
      <c r="F30" s="212"/>
      <c r="G30" s="212"/>
      <c r="H30" s="212"/>
      <c r="I30" s="212"/>
      <c r="J30" s="212"/>
      <c r="K30" s="212"/>
      <c r="L30" s="217"/>
    </row>
    <row r="31" spans="1:12" x14ac:dyDescent="0.15">
      <c r="A31" s="229" t="s">
        <v>3068</v>
      </c>
      <c r="B31" s="230"/>
      <c r="C31" s="230"/>
      <c r="D31" s="230"/>
      <c r="E31" s="230"/>
      <c r="F31" s="230"/>
      <c r="G31" s="230"/>
      <c r="H31" s="230"/>
      <c r="I31" s="230"/>
      <c r="J31" s="230"/>
      <c r="K31" s="230"/>
      <c r="L31" s="231"/>
    </row>
    <row r="32" spans="1:12" x14ac:dyDescent="0.15">
      <c r="A32" s="211"/>
      <c r="B32" s="212"/>
      <c r="C32" s="212"/>
      <c r="D32" s="212"/>
      <c r="E32" s="212"/>
      <c r="F32" s="212"/>
      <c r="G32" s="212"/>
      <c r="H32" s="212"/>
      <c r="I32" s="212"/>
      <c r="J32" s="212"/>
      <c r="K32" s="212"/>
      <c r="L32" s="217"/>
    </row>
    <row r="33" spans="1:12" x14ac:dyDescent="0.15">
      <c r="A33" s="211"/>
      <c r="B33" s="212"/>
      <c r="C33" s="212"/>
      <c r="D33" s="212"/>
      <c r="E33" s="212"/>
      <c r="F33" s="212"/>
      <c r="G33" s="212"/>
      <c r="H33" s="212"/>
      <c r="I33" s="212"/>
      <c r="J33" s="212"/>
      <c r="K33" s="212"/>
      <c r="L33" s="217"/>
    </row>
    <row r="34" spans="1:12" x14ac:dyDescent="0.15">
      <c r="A34" s="211"/>
      <c r="B34" s="212"/>
      <c r="C34" s="212"/>
      <c r="D34" s="212"/>
      <c r="E34" s="212"/>
      <c r="F34" s="212"/>
      <c r="G34" s="212"/>
      <c r="H34" s="212"/>
      <c r="I34" s="212"/>
      <c r="J34" s="212"/>
      <c r="K34" s="212"/>
      <c r="L34" s="217"/>
    </row>
    <row r="35" spans="1:12" x14ac:dyDescent="0.15">
      <c r="A35" s="211"/>
      <c r="B35" s="212"/>
      <c r="C35" s="212"/>
      <c r="D35" s="212"/>
      <c r="E35" s="212"/>
      <c r="F35" s="212"/>
      <c r="G35" s="212"/>
      <c r="H35" s="212"/>
      <c r="I35" s="212"/>
      <c r="J35" s="212"/>
      <c r="K35" s="212"/>
      <c r="L35" s="217"/>
    </row>
    <row r="36" spans="1:12" x14ac:dyDescent="0.15">
      <c r="A36" s="211"/>
      <c r="B36" s="212"/>
      <c r="C36" s="212"/>
      <c r="D36" s="212"/>
      <c r="E36" s="212"/>
      <c r="F36" s="212"/>
      <c r="G36" s="212"/>
      <c r="H36" s="212"/>
      <c r="I36" s="212"/>
      <c r="J36" s="212"/>
      <c r="K36" s="212"/>
      <c r="L36" s="217"/>
    </row>
    <row r="37" spans="1:12" x14ac:dyDescent="0.15">
      <c r="A37" s="211"/>
      <c r="B37" s="212"/>
      <c r="C37" s="212"/>
      <c r="D37" s="212"/>
      <c r="E37" s="212"/>
      <c r="F37" s="212"/>
      <c r="G37" s="212"/>
      <c r="H37" s="212"/>
      <c r="I37" s="212"/>
      <c r="J37" s="212"/>
      <c r="K37" s="212"/>
      <c r="L37" s="217"/>
    </row>
    <row r="38" spans="1:12" x14ac:dyDescent="0.15">
      <c r="A38" s="211"/>
      <c r="B38" s="212"/>
      <c r="C38" s="212"/>
      <c r="D38" s="212"/>
      <c r="E38" s="212"/>
      <c r="F38" s="212"/>
      <c r="G38" s="212"/>
      <c r="H38" s="212"/>
      <c r="I38" s="212"/>
      <c r="J38" s="212"/>
      <c r="K38" s="212"/>
      <c r="L38" s="217"/>
    </row>
    <row r="39" spans="1:12" x14ac:dyDescent="0.15">
      <c r="A39" s="211"/>
      <c r="B39" s="212"/>
      <c r="C39" s="212"/>
      <c r="D39" s="212"/>
      <c r="E39" s="212"/>
      <c r="F39" s="212"/>
      <c r="G39" s="212"/>
      <c r="H39" s="212"/>
      <c r="I39" s="212"/>
      <c r="J39" s="212"/>
      <c r="K39" s="212"/>
      <c r="L39" s="217"/>
    </row>
    <row r="40" spans="1:12" x14ac:dyDescent="0.15">
      <c r="A40" s="211"/>
      <c r="B40" s="212"/>
      <c r="C40" s="212"/>
      <c r="D40" s="212"/>
      <c r="E40" s="212"/>
      <c r="F40" s="212"/>
      <c r="G40" s="212"/>
      <c r="H40" s="212"/>
      <c r="I40" s="212"/>
      <c r="J40" s="212"/>
      <c r="K40" s="212"/>
      <c r="L40" s="217"/>
    </row>
    <row r="41" spans="1:12" x14ac:dyDescent="0.15">
      <c r="A41" s="211"/>
      <c r="B41" s="212"/>
      <c r="C41" s="212"/>
      <c r="D41" s="212"/>
      <c r="E41" s="212"/>
      <c r="F41" s="212"/>
      <c r="G41" s="212"/>
      <c r="H41" s="212"/>
      <c r="I41" s="212"/>
      <c r="J41" s="212"/>
      <c r="K41" s="212"/>
      <c r="L41" s="217"/>
    </row>
    <row r="42" spans="1:12" x14ac:dyDescent="0.15">
      <c r="A42" s="211"/>
      <c r="B42" s="212"/>
      <c r="C42" s="212"/>
      <c r="D42" s="212"/>
      <c r="E42" s="212"/>
      <c r="F42" s="212"/>
      <c r="G42" s="212"/>
      <c r="H42" s="212"/>
      <c r="I42" s="212"/>
      <c r="J42" s="212"/>
      <c r="K42" s="212"/>
      <c r="L42" s="217"/>
    </row>
    <row r="43" spans="1:12" x14ac:dyDescent="0.15">
      <c r="A43" s="211"/>
      <c r="B43" s="212"/>
      <c r="C43" s="212"/>
      <c r="D43" s="212"/>
      <c r="E43" s="212"/>
      <c r="F43" s="212"/>
      <c r="G43" s="212"/>
      <c r="H43" s="212"/>
      <c r="I43" s="212"/>
      <c r="J43" s="212"/>
      <c r="K43" s="212"/>
      <c r="L43" s="217"/>
    </row>
    <row r="44" spans="1:12" x14ac:dyDescent="0.15">
      <c r="A44" s="211"/>
      <c r="B44" s="212"/>
      <c r="C44" s="212"/>
      <c r="D44" s="212"/>
      <c r="E44" s="212"/>
      <c r="F44" s="212"/>
      <c r="G44" s="212"/>
      <c r="H44" s="212"/>
      <c r="I44" s="212"/>
      <c r="J44" s="212"/>
      <c r="K44" s="212"/>
      <c r="L44" s="217"/>
    </row>
    <row r="45" spans="1:12" x14ac:dyDescent="0.15">
      <c r="A45" s="211"/>
      <c r="B45" s="212"/>
      <c r="C45" s="212"/>
      <c r="D45" s="212"/>
      <c r="E45" s="212"/>
      <c r="F45" s="212"/>
      <c r="G45" s="212"/>
      <c r="H45" s="212"/>
      <c r="I45" s="212"/>
      <c r="J45" s="212"/>
      <c r="K45" s="212"/>
      <c r="L45" s="217"/>
    </row>
    <row r="46" spans="1:12" x14ac:dyDescent="0.15">
      <c r="A46" s="211"/>
      <c r="B46" s="212"/>
      <c r="C46" s="212"/>
      <c r="D46" s="212"/>
      <c r="E46" s="212"/>
      <c r="F46" s="212"/>
      <c r="G46" s="212"/>
      <c r="H46" s="212"/>
      <c r="I46" s="212"/>
      <c r="J46" s="212"/>
      <c r="K46" s="212"/>
      <c r="L46" s="217"/>
    </row>
    <row r="47" spans="1:12" x14ac:dyDescent="0.15">
      <c r="A47" s="211"/>
      <c r="B47" s="212"/>
      <c r="C47" s="212"/>
      <c r="D47" s="212"/>
      <c r="E47" s="212"/>
      <c r="F47" s="212"/>
      <c r="G47" s="212"/>
      <c r="H47" s="212"/>
      <c r="I47" s="212"/>
      <c r="J47" s="212"/>
      <c r="K47" s="212"/>
      <c r="L47" s="217"/>
    </row>
    <row r="48" spans="1:12" x14ac:dyDescent="0.15">
      <c r="A48" s="211"/>
      <c r="B48" s="212"/>
      <c r="C48" s="212"/>
      <c r="D48" s="212"/>
      <c r="E48" s="212"/>
      <c r="F48" s="212"/>
      <c r="G48" s="212"/>
      <c r="H48" s="212"/>
      <c r="I48" s="212"/>
      <c r="J48" s="212"/>
      <c r="K48" s="212"/>
      <c r="L48" s="217"/>
    </row>
    <row r="49" spans="1:12" x14ac:dyDescent="0.15">
      <c r="A49" s="211"/>
      <c r="B49" s="212"/>
      <c r="C49" s="212"/>
      <c r="D49" s="212"/>
      <c r="E49" s="212"/>
      <c r="F49" s="212"/>
      <c r="G49" s="212"/>
      <c r="H49" s="212"/>
      <c r="I49" s="212"/>
      <c r="J49" s="212"/>
      <c r="K49" s="212"/>
      <c r="L49" s="217"/>
    </row>
    <row r="50" spans="1:12" ht="15" thickBot="1" x14ac:dyDescent="0.2">
      <c r="A50" s="218"/>
      <c r="B50" s="219"/>
      <c r="C50" s="219"/>
      <c r="D50" s="219"/>
      <c r="E50" s="219"/>
      <c r="F50" s="219"/>
      <c r="G50" s="219"/>
      <c r="H50" s="219"/>
      <c r="I50" s="219"/>
      <c r="J50" s="219"/>
      <c r="K50" s="219"/>
      <c r="L50" s="220"/>
    </row>
  </sheetData>
  <mergeCells count="44">
    <mergeCell ref="O1:P3"/>
    <mergeCell ref="K1:L3"/>
    <mergeCell ref="A1:B3"/>
    <mergeCell ref="C3:E3"/>
    <mergeCell ref="F3:I3"/>
    <mergeCell ref="C1:I2"/>
    <mergeCell ref="J2:J3"/>
    <mergeCell ref="A5:L5"/>
    <mergeCell ref="A7:A10"/>
    <mergeCell ref="B7:B10"/>
    <mergeCell ref="C7:C10"/>
    <mergeCell ref="D7:D10"/>
    <mergeCell ref="E7:E10"/>
    <mergeCell ref="F7:F10"/>
    <mergeCell ref="G7:G10"/>
    <mergeCell ref="H7:H10"/>
    <mergeCell ref="I7:I10"/>
    <mergeCell ref="J7:J10"/>
    <mergeCell ref="K7:K10"/>
    <mergeCell ref="L7:L10"/>
    <mergeCell ref="A11:L11"/>
    <mergeCell ref="A12:D12"/>
    <mergeCell ref="E12:L12"/>
    <mergeCell ref="H22:J22"/>
    <mergeCell ref="A13:D13"/>
    <mergeCell ref="E13:L13"/>
    <mergeCell ref="A14:D14"/>
    <mergeCell ref="E14:L14"/>
    <mergeCell ref="A15:L15"/>
    <mergeCell ref="H16:J16"/>
    <mergeCell ref="K16:L16"/>
    <mergeCell ref="H17:J17"/>
    <mergeCell ref="H18:J18"/>
    <mergeCell ref="H19:J19"/>
    <mergeCell ref="H20:J20"/>
    <mergeCell ref="H21:J21"/>
    <mergeCell ref="H29:J29"/>
    <mergeCell ref="A31:L31"/>
    <mergeCell ref="H23:J23"/>
    <mergeCell ref="H24:J24"/>
    <mergeCell ref="H25:J25"/>
    <mergeCell ref="H26:J26"/>
    <mergeCell ref="H27:J27"/>
    <mergeCell ref="H28:J28"/>
  </mergeCells>
  <conditionalFormatting sqref="G17:H17 G18:G29">
    <cfRule type="cellIs" dxfId="3" priority="3" stopIfTrue="1" operator="equal">
      <formula>"NO"</formula>
    </cfRule>
    <cfRule type="cellIs" dxfId="2" priority="4" stopIfTrue="1" operator="equal">
      <formula>"SI"</formula>
    </cfRule>
  </conditionalFormatting>
  <conditionalFormatting sqref="H18:H28">
    <cfRule type="cellIs" dxfId="1" priority="1" stopIfTrue="1" operator="equal">
      <formula>"NO"</formula>
    </cfRule>
    <cfRule type="cellIs" dxfId="0" priority="2" stopIfTrue="1" operator="equal">
      <formula>"SI"</formula>
    </cfRule>
  </conditionalFormatting>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1"/>
  <sheetViews>
    <sheetView workbookViewId="0">
      <selection activeCell="D2" sqref="D2"/>
    </sheetView>
  </sheetViews>
  <sheetFormatPr baseColWidth="10" defaultColWidth="11.3984375" defaultRowHeight="14" x14ac:dyDescent="0.15"/>
  <cols>
    <col min="1" max="2" width="27.3984375" customWidth="1"/>
    <col min="3" max="4" width="19.19921875" customWidth="1"/>
    <col min="5" max="5" width="23.19921875" customWidth="1"/>
  </cols>
  <sheetData>
    <row r="1" spans="1:5" ht="48" x14ac:dyDescent="0.15">
      <c r="A1" s="102" t="s">
        <v>3069</v>
      </c>
      <c r="B1" s="102" t="s">
        <v>3070</v>
      </c>
      <c r="C1" s="102" t="s">
        <v>3071</v>
      </c>
      <c r="D1" s="102" t="s">
        <v>3072</v>
      </c>
      <c r="E1" s="102" t="s">
        <v>3073</v>
      </c>
    </row>
    <row r="2" spans="1:5" x14ac:dyDescent="0.15">
      <c r="A2" s="2" t="s">
        <v>3074</v>
      </c>
      <c r="B2" s="2"/>
      <c r="C2" s="2"/>
      <c r="D2" s="2" t="s">
        <v>3075</v>
      </c>
      <c r="E2" s="2"/>
    </row>
    <row r="3" spans="1:5" x14ac:dyDescent="0.15">
      <c r="A3" s="2"/>
      <c r="B3" s="2"/>
      <c r="C3" s="2"/>
      <c r="D3" s="2"/>
      <c r="E3" s="2"/>
    </row>
    <row r="4" spans="1:5" x14ac:dyDescent="0.15">
      <c r="A4" s="2"/>
      <c r="B4" s="2"/>
      <c r="C4" s="2"/>
      <c r="D4" s="2"/>
      <c r="E4" s="2"/>
    </row>
    <row r="5" spans="1:5" x14ac:dyDescent="0.15">
      <c r="A5" s="2"/>
      <c r="B5" s="2"/>
      <c r="C5" s="2"/>
      <c r="D5" s="2"/>
      <c r="E5" s="2"/>
    </row>
    <row r="6" spans="1:5" x14ac:dyDescent="0.15">
      <c r="A6" s="2"/>
      <c r="B6" s="2"/>
      <c r="C6" s="2"/>
      <c r="D6" s="2"/>
      <c r="E6" s="2"/>
    </row>
    <row r="7" spans="1:5" x14ac:dyDescent="0.15">
      <c r="A7" s="2"/>
      <c r="B7" s="2"/>
      <c r="C7" s="2"/>
      <c r="D7" s="2"/>
      <c r="E7" s="2"/>
    </row>
    <row r="8" spans="1:5" x14ac:dyDescent="0.15">
      <c r="A8" s="2"/>
      <c r="B8" s="2"/>
      <c r="C8" s="2"/>
      <c r="D8" s="2"/>
      <c r="E8" s="2"/>
    </row>
    <row r="9" spans="1:5" x14ac:dyDescent="0.15">
      <c r="A9" s="2"/>
      <c r="B9" s="2"/>
      <c r="C9" s="2"/>
      <c r="D9" s="2"/>
      <c r="E9" s="2"/>
    </row>
    <row r="10" spans="1:5" x14ac:dyDescent="0.15">
      <c r="A10" s="2"/>
      <c r="B10" s="2"/>
      <c r="C10" s="2"/>
      <c r="D10" s="2"/>
      <c r="E10" s="2"/>
    </row>
    <row r="11" spans="1:5" x14ac:dyDescent="0.15">
      <c r="A11" s="2"/>
      <c r="B11" s="2"/>
      <c r="C11" s="2"/>
      <c r="D11" s="2"/>
      <c r="E11" s="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4</vt:i4>
      </vt:variant>
    </vt:vector>
  </HeadingPairs>
  <TitlesOfParts>
    <vt:vector size="4" baseType="lpstr">
      <vt:lpstr>VIGENTE</vt:lpstr>
      <vt:lpstr>COVID</vt:lpstr>
      <vt:lpstr>REPORTE ESTANDAR INDICADOR</vt:lpstr>
      <vt:lpstr>ACTUALIZ y EVALUACION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Sistema de Gestion SGI. Integrado</dc:creator>
  <cp:keywords/>
  <dc:description/>
  <cp:lastModifiedBy>Microsoft Office User</cp:lastModifiedBy>
  <cp:revision/>
  <dcterms:created xsi:type="dcterms:W3CDTF">2021-10-24T03:49:24Z</dcterms:created>
  <dcterms:modified xsi:type="dcterms:W3CDTF">2022-11-21T19:11:07Z</dcterms:modified>
  <cp:category/>
  <cp:contentStatus/>
</cp:coreProperties>
</file>